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7320" tabRatio="601" activeTab="4"/>
  </bookViews>
  <sheets>
    <sheet name="IS" sheetId="1" r:id="rId1"/>
    <sheet name="BS" sheetId="2" r:id="rId2"/>
    <sheet name="CFS" sheetId="3" r:id="rId3"/>
    <sheet name="SCE" sheetId="4" r:id="rId4"/>
    <sheet name="Explan.Note " sheetId="5" r:id="rId5"/>
  </sheets>
  <definedNames>
    <definedName name="_xlnm.Print_Area" localSheetId="1">'BS'!$A$1:$F$52</definedName>
    <definedName name="_xlnm.Print_Area" localSheetId="2">'CFS'!$A$1:$E$69</definedName>
    <definedName name="_xlnm.Print_Area" localSheetId="4">'Explan.Note '!$A$1:$L$288</definedName>
    <definedName name="_xlnm.Print_Area" localSheetId="0">'IS'!$A$1:$H$49</definedName>
    <definedName name="_xlnm.Print_Area" localSheetId="3">'SCE'!$A$1:$K$39</definedName>
    <definedName name="_xlnm.Print_Titles" localSheetId="4">'Explan.Note '!$1:$4</definedName>
  </definedNames>
  <calcPr fullCalcOnLoad="1"/>
</workbook>
</file>

<file path=xl/sharedStrings.xml><?xml version="1.0" encoding="utf-8"?>
<sst xmlns="http://schemas.openxmlformats.org/spreadsheetml/2006/main" count="512" uniqueCount="314">
  <si>
    <t>The Company's operation was not materially affected by seasonal demand.</t>
  </si>
  <si>
    <t>Taxation</t>
  </si>
  <si>
    <t>Current Liabilities</t>
  </si>
  <si>
    <t>Current</t>
  </si>
  <si>
    <t>Dividend</t>
  </si>
  <si>
    <t>Revenue</t>
  </si>
  <si>
    <t>Finance cost</t>
  </si>
  <si>
    <t>Inventories</t>
  </si>
  <si>
    <t>There were no financial instruments with off balance sheet risk at the date of the report.</t>
  </si>
  <si>
    <t>Quarter</t>
  </si>
  <si>
    <t>RM'000</t>
  </si>
  <si>
    <t>RM '000</t>
  </si>
  <si>
    <t>Intangible Assets</t>
  </si>
  <si>
    <t>Current Assets</t>
  </si>
  <si>
    <t>Shareholders' Funds</t>
  </si>
  <si>
    <t>Share Capital</t>
  </si>
  <si>
    <t xml:space="preserve">          Cumulative Quarter</t>
  </si>
  <si>
    <t xml:space="preserve">             Individual Quarter</t>
  </si>
  <si>
    <t>Current Year Provision</t>
  </si>
  <si>
    <t>Deferred Tax</t>
  </si>
  <si>
    <t>Total Purchases</t>
  </si>
  <si>
    <t>Total Profit/(Loss) on Disposal</t>
  </si>
  <si>
    <t>Contingent Liabilities</t>
  </si>
  <si>
    <t>Not applicable</t>
  </si>
  <si>
    <t>TOO YET LAN</t>
  </si>
  <si>
    <t>Secretary</t>
  </si>
  <si>
    <t>BY ORDER OF THE BOARD</t>
  </si>
  <si>
    <t xml:space="preserve"> </t>
  </si>
  <si>
    <t>Sale of Unquoted Investments and/or Properties</t>
  </si>
  <si>
    <t>Effect of Changes in the Composition of the Group</t>
  </si>
  <si>
    <t>Group Borrowings and Debt Securities</t>
  </si>
  <si>
    <t>Material Subsequent Events</t>
  </si>
  <si>
    <t>Seasonality or Cyclicality of Operations</t>
  </si>
  <si>
    <t>a.</t>
  </si>
  <si>
    <t>b.</t>
  </si>
  <si>
    <t>The Company</t>
  </si>
  <si>
    <t>The Group</t>
  </si>
  <si>
    <t>-</t>
  </si>
  <si>
    <t xml:space="preserve">Financial </t>
  </si>
  <si>
    <t>Year ended</t>
  </si>
  <si>
    <t>Ended</t>
  </si>
  <si>
    <t>Status on Utilisation of Proceeds</t>
  </si>
  <si>
    <t>Working Capital</t>
  </si>
  <si>
    <t>Utilisation As Approved</t>
  </si>
  <si>
    <t>Investment in Group's computerisation</t>
  </si>
  <si>
    <t>Fund raising expenses</t>
  </si>
  <si>
    <t>Total</t>
  </si>
  <si>
    <t>i.</t>
  </si>
  <si>
    <t>ii.</t>
  </si>
  <si>
    <t>iii.</t>
  </si>
  <si>
    <t>Operating Expenses</t>
  </si>
  <si>
    <t>report.</t>
  </si>
  <si>
    <t xml:space="preserve">There was no material litigation pending since the last annual balance sheet date up to the date of this </t>
  </si>
  <si>
    <t xml:space="preserve">Balance Unutilised </t>
  </si>
  <si>
    <t>Advertising and promotions</t>
  </si>
  <si>
    <t>Status of Corporate Proposals</t>
  </si>
  <si>
    <t>There were no new corporate proposals for the financial quarter under review.</t>
  </si>
  <si>
    <t>Prospects</t>
  </si>
  <si>
    <t xml:space="preserve">Other Operating Income </t>
  </si>
  <si>
    <t>Investing Results</t>
  </si>
  <si>
    <t xml:space="preserve">(a)  Basic </t>
  </si>
  <si>
    <t xml:space="preserve">(b)  Fully diluted  </t>
  </si>
  <si>
    <t>Property, Plant and Equipment</t>
  </si>
  <si>
    <t>Receivables</t>
  </si>
  <si>
    <t>Cash &amp; Cash Equivalents</t>
  </si>
  <si>
    <t>Payables</t>
  </si>
  <si>
    <t>Long Term Liabilities</t>
  </si>
  <si>
    <t>Other Deferred Liabilities</t>
  </si>
  <si>
    <t>Adjustment for non-cash flow:</t>
  </si>
  <si>
    <t>Non-cash items</t>
  </si>
  <si>
    <t>Non-operating items</t>
  </si>
  <si>
    <t>Changes in working capital</t>
  </si>
  <si>
    <t>Net Change in current assets</t>
  </si>
  <si>
    <t>Net Change in current liabilities</t>
  </si>
  <si>
    <t>Other investments</t>
  </si>
  <si>
    <t>Share</t>
  </si>
  <si>
    <t>Capital</t>
  </si>
  <si>
    <t>Reserve</t>
  </si>
  <si>
    <t>Items affecting Assets, Liabilities, Equity, Net Income or Cash Flows</t>
  </si>
  <si>
    <t>Change in Estimates</t>
  </si>
  <si>
    <t>Issuance, Cancellations, Repurchases, Resale and Repayments of Debt and Equity Securities</t>
  </si>
  <si>
    <t>Dividends Paid</t>
  </si>
  <si>
    <t>Inter-segment sales</t>
  </si>
  <si>
    <t>External sales</t>
  </si>
  <si>
    <t>Total revenue</t>
  </si>
  <si>
    <t>Unallocated corporate expense</t>
  </si>
  <si>
    <t>Interest expense</t>
  </si>
  <si>
    <t>Interest income</t>
  </si>
  <si>
    <t>Income taxes</t>
  </si>
  <si>
    <t>Selected Explanatory Notes pursuant to Para 16, MASB 26 Interim Financial Reporting:</t>
  </si>
  <si>
    <t xml:space="preserve">The valuations of property, plant and equipment have been brought forward, without amendment from the </t>
  </si>
  <si>
    <t>previous annual financial statements.</t>
  </si>
  <si>
    <t xml:space="preserve">There were no changes in the composition of the Group during the interim period, including business </t>
  </si>
  <si>
    <t xml:space="preserve">combinations, acquisition or disposal of subsidiaries and long term investments, restructurings and </t>
  </si>
  <si>
    <t>'000</t>
  </si>
  <si>
    <t>Selected Explanatory Notes pursuant to Appendix 9B of the Listing Requirements</t>
  </si>
  <si>
    <t>Total Sales Proceeds</t>
  </si>
  <si>
    <t>a</t>
  </si>
  <si>
    <t>b</t>
  </si>
  <si>
    <t>There are no changes in estimates reported in prior interim periods of the current financial year or prior</t>
  </si>
  <si>
    <t>Particulars on Quoted Securities</t>
  </si>
  <si>
    <t xml:space="preserve">Purchase Consideration and Sales Proceeds </t>
  </si>
  <si>
    <t>Investments in quoted securities as at the reporting period:</t>
  </si>
  <si>
    <t>At Cost</t>
  </si>
  <si>
    <t>At Carrying value / Book value</t>
  </si>
  <si>
    <t xml:space="preserve">At Market value </t>
  </si>
  <si>
    <t xml:space="preserve">  </t>
  </si>
  <si>
    <t>attributable</t>
  </si>
  <si>
    <t xml:space="preserve"> to Capital</t>
  </si>
  <si>
    <t>QUARTERLY REPORT ON CONSOLIDATED RESULTS</t>
  </si>
  <si>
    <t>Corresponding</t>
  </si>
  <si>
    <t>CONDENSED CONSOLIDATED INCOME STATEMENTS</t>
  </si>
  <si>
    <t>CONDENSED CONSOLIDATED BALANCE SHEETS</t>
  </si>
  <si>
    <t xml:space="preserve">Net Current Assets </t>
  </si>
  <si>
    <t xml:space="preserve">(The Condensed Consolidated Balance Sheets should be read in conjunction with </t>
  </si>
  <si>
    <t>(The Condensed Consolidated Income Statements should be read in conjunction with</t>
  </si>
  <si>
    <t>CONDENSED CONSOLIDATED CASH FLOW STATEMENTS</t>
  </si>
  <si>
    <t>Cash Flows From Operating Activities</t>
  </si>
  <si>
    <t>Cash Flows From Investing Activities</t>
  </si>
  <si>
    <t>(The Condensed Consolidated Cash Flow Statements should be read in conjunction</t>
  </si>
  <si>
    <t>CONDENSED CONSOLIDATED STATEMENT OF CHANGES IN EQUITY</t>
  </si>
  <si>
    <t>Declaration of Audit Qualification</t>
  </si>
  <si>
    <t>Accounting Policies and Methods of Computation</t>
  </si>
  <si>
    <t>financial year which have a material effect in the current interim period.</t>
  </si>
  <si>
    <t>Valuation of Property, Plant and Equipment Brought Forward</t>
  </si>
  <si>
    <t>Review of the Performance of the Company and Group</t>
  </si>
  <si>
    <t xml:space="preserve">Breakdown of Tax Charge and Explanation on Variance Between Effective and Statutory Tax Rate </t>
  </si>
  <si>
    <t>Changes in Contingent Liabilities or Contingent Assets</t>
  </si>
  <si>
    <t>Contingent Assets</t>
  </si>
  <si>
    <t xml:space="preserve">Summary of Off Balance Sheet Financial Instruments </t>
  </si>
  <si>
    <t xml:space="preserve">Changes in Material Litigation </t>
  </si>
  <si>
    <t>Explanatory Note for Any Shortfall in Profit Guarantee</t>
  </si>
  <si>
    <t>Segment Revenue and Segment Result By Business Segments</t>
  </si>
  <si>
    <t>Revenue (RM '000)</t>
  </si>
  <si>
    <t>Results (RM '000)</t>
  </si>
  <si>
    <t xml:space="preserve">Home </t>
  </si>
  <si>
    <t xml:space="preserve"> Appliance</t>
  </si>
  <si>
    <t>Technology</t>
  </si>
  <si>
    <t>Eliminations</t>
  </si>
  <si>
    <t>Consolidated</t>
  </si>
  <si>
    <t>Depreciation</t>
  </si>
  <si>
    <t>Interest Received</t>
  </si>
  <si>
    <t>Cash used in operations</t>
  </si>
  <si>
    <t>Taxes paid</t>
  </si>
  <si>
    <t xml:space="preserve">year-to-date.  </t>
  </si>
  <si>
    <t xml:space="preserve">There were no sale of unquoted investments and/or properties for the current quarter and financial </t>
  </si>
  <si>
    <t xml:space="preserve">There were no contingent assets as at the end of the current quarter or last annual balance sheet </t>
  </si>
  <si>
    <t>date.</t>
  </si>
  <si>
    <t xml:space="preserve">Explanatory Note for Variance of Actual Profit After Tax and Minority Interest and Profit </t>
  </si>
  <si>
    <t>Forecast After Tax and Minority Interest</t>
  </si>
  <si>
    <t>(The figures have not been audited)</t>
  </si>
  <si>
    <r>
      <t xml:space="preserve">I-BERHAD </t>
    </r>
    <r>
      <rPr>
        <sz val="9"/>
        <rFont val="Arial"/>
        <family val="2"/>
      </rPr>
      <t>(7029-H)</t>
    </r>
  </si>
  <si>
    <t xml:space="preserve">assumed conversion of the Executive Share Option (ESOS) and Irredeemable Convertible Unsecured </t>
  </si>
  <si>
    <t>Loan Stocks (ICULS) is anti-dilutive.</t>
  </si>
  <si>
    <t>Net cash used in operating activities</t>
  </si>
  <si>
    <t>Turnover</t>
  </si>
  <si>
    <t>Quarter Ended</t>
  </si>
  <si>
    <t xml:space="preserve">Quarter </t>
  </si>
  <si>
    <t>Movements during the period  (cumulative)</t>
  </si>
  <si>
    <t xml:space="preserve">Under provision in respect of prior years </t>
  </si>
  <si>
    <t xml:space="preserve">Save as disclosed below, there were no issuance or repayment of debt and equity securities, share </t>
  </si>
  <si>
    <t>buy-backs, share cancellations and sale of treasury shares for the current financial year to date.</t>
  </si>
  <si>
    <t>The I-Berhad Executive Share Option Scheme ("ESOS") for the benefit of eligible executives including</t>
  </si>
  <si>
    <t>Executive Directors of the Company and its subsidiaries has come into effect on 19 February 2001 for</t>
  </si>
  <si>
    <t xml:space="preserve">5% Irredeemable Convertible Unsecured Loan Stocks 2002/2007 </t>
  </si>
  <si>
    <t>ESOS Granted and Exercised</t>
  </si>
  <si>
    <t xml:space="preserve">a period of 5 years. </t>
  </si>
  <si>
    <t>No of Options</t>
  </si>
  <si>
    <t xml:space="preserve">Exercised </t>
  </si>
  <si>
    <t xml:space="preserve">Granted </t>
  </si>
  <si>
    <t>Loss</t>
  </si>
  <si>
    <t>Adjusted profit attributable to ordinary shares</t>
  </si>
  <si>
    <t>Bank guarantees given to third parties in respect of services</t>
  </si>
  <si>
    <t>rendered to subsidiaries</t>
  </si>
  <si>
    <t>Guarantee given to a financial institution in respect of credit</t>
  </si>
  <si>
    <t>facilities granted to a subsidiary</t>
  </si>
  <si>
    <t xml:space="preserve">Guarantee given to a third party in respect of services rendered </t>
  </si>
  <si>
    <t>to a subsidiary</t>
  </si>
  <si>
    <t xml:space="preserve">Original Amount As Approved </t>
  </si>
  <si>
    <t xml:space="preserve">Revised Amount As Approved </t>
  </si>
  <si>
    <t>Replacement, upgrading and expansion</t>
  </si>
  <si>
    <t>of existing manufacturing facilities</t>
  </si>
  <si>
    <t>Investment in research and development</t>
  </si>
  <si>
    <t>centre</t>
  </si>
  <si>
    <t xml:space="preserve">Expansion and improvement in the </t>
  </si>
  <si>
    <t xml:space="preserve">marketing network, setting up of new </t>
  </si>
  <si>
    <t>sales and service outlet and showroom</t>
  </si>
  <si>
    <t>in Malaysia</t>
  </si>
  <si>
    <t>On 18 November 2002, the Securities Commission has approved the Company's application to</t>
  </si>
  <si>
    <t>reallocate the sum of RM1.28m from fund raising expenses previously approved to working capital.</t>
  </si>
  <si>
    <t>ICULS</t>
  </si>
  <si>
    <t>Loss from Operations</t>
  </si>
  <si>
    <t xml:space="preserve">Accumulated </t>
  </si>
  <si>
    <t>Net Decrease in Cash &amp; Cash Equivalents</t>
  </si>
  <si>
    <t xml:space="preserve">The effects on the basic loss per share for the current quarter and year to date arising from the </t>
  </si>
  <si>
    <t>Cash Flows From Financing Activities</t>
  </si>
  <si>
    <t>Interest Paid</t>
  </si>
  <si>
    <t>tangible assets by the number of ordinary shares in issue of 80,784,000 ordinary shares.</t>
  </si>
  <si>
    <t>Interest on ICULS</t>
  </si>
  <si>
    <t xml:space="preserve">Adjustment for interest on ICULS </t>
  </si>
  <si>
    <t>Operating loss</t>
  </si>
  <si>
    <t>Digital</t>
  </si>
  <si>
    <t>Dividend Paid</t>
  </si>
  <si>
    <t>Proceeds from issuance of shares</t>
  </si>
  <si>
    <t>Procceds from issuance of ICULS</t>
  </si>
  <si>
    <t>Number of ordinary shares in issue  ('000)</t>
  </si>
  <si>
    <t>Rights Issue Expenses</t>
  </si>
  <si>
    <t>Other</t>
  </si>
  <si>
    <t>Operations</t>
  </si>
  <si>
    <t>Net tangible assets per share (RM) (Note 1)</t>
  </si>
  <si>
    <t xml:space="preserve">(The Condensed Consolidated Statement of Changes in Equity should be read in conjunction with the </t>
  </si>
  <si>
    <t xml:space="preserve"> the Annual Financial Report for the year ended 31 December 2003) </t>
  </si>
  <si>
    <t>At 1 January 2004</t>
  </si>
  <si>
    <t>Annual Financial Report for the year ended 31 December 2003)</t>
  </si>
  <si>
    <t>Cumulative</t>
  </si>
  <si>
    <t>To Date</t>
  </si>
  <si>
    <t>Cash &amp; Cash Equivalents at end of the period</t>
  </si>
  <si>
    <t>Cash &amp; Cash Equivalents at beginning of period</t>
  </si>
  <si>
    <t>The financial statements for the year ended 31 December 2003 was not qualified.</t>
  </si>
  <si>
    <t>As at 1 January 2004</t>
  </si>
  <si>
    <t>No dividend was paid in the current quarter.</t>
  </si>
  <si>
    <t xml:space="preserve"> with the Annual Financial Report for the year ended 31 December 2003)</t>
  </si>
  <si>
    <t>the Annual Financial Report for the year ended 31 December 2003)</t>
  </si>
  <si>
    <t>For the current quarter and financial year to date, the Group has a lower effective tax rate against the statutory</t>
  </si>
  <si>
    <t>rate due to utilisation of unabsorbed losses.</t>
  </si>
  <si>
    <t>No interim dividend has been recommended.</t>
  </si>
  <si>
    <t>Note 1:</t>
  </si>
  <si>
    <t xml:space="preserve">Reserves </t>
  </si>
  <si>
    <t>Net (loss)/profit</t>
  </si>
  <si>
    <t>(Loss)/profit before taxation</t>
  </si>
  <si>
    <t>Loss Per Share (sen)</t>
  </si>
  <si>
    <t>At 1 January 2003</t>
  </si>
  <si>
    <t>Operating (loss)/profit before changes in working capital</t>
  </si>
  <si>
    <t>Net cash generated from investing activities</t>
  </si>
  <si>
    <t xml:space="preserve">The interim financial statements has been prepared in accordance with MASB 26 Interim Financial </t>
  </si>
  <si>
    <t>Loss from operations</t>
  </si>
  <si>
    <t>2003</t>
  </si>
  <si>
    <t>Loss before taxation</t>
  </si>
  <si>
    <t>Loss Per Share</t>
  </si>
  <si>
    <t>Diluted</t>
  </si>
  <si>
    <t>Basic loss per share (sen)</t>
  </si>
  <si>
    <t xml:space="preserve">Basic Loss </t>
  </si>
  <si>
    <t>in 2003 due to the weaker sales performance of the home appliances division.</t>
  </si>
  <si>
    <t xml:space="preserve">The Group's loss position for the quarter compared to the corresponding quarter in 2003 is  </t>
  </si>
  <si>
    <t>in sales for the digital technology division.</t>
  </si>
  <si>
    <t>Net loss for the period</t>
  </si>
  <si>
    <t xml:space="preserve">Realisation of revaluation reserve </t>
  </si>
  <si>
    <t xml:space="preserve">same  accounting policies and methods of computation are followed in the interim financial statements as </t>
  </si>
  <si>
    <t xml:space="preserve">There were no material events subsequent to the end of the interim period that have not been reflected </t>
  </si>
  <si>
    <t>in the financial statements for the interim period.</t>
  </si>
  <si>
    <t>NA</t>
  </si>
  <si>
    <t>FOR THE SECOND QUARTER ENDED 30 JUNE 2004</t>
  </si>
  <si>
    <t xml:space="preserve">The net tangible assets per share for 2004 and 2003 is calculated by dividing the total net </t>
  </si>
  <si>
    <t>6 months quarter ended 30 June 2004</t>
  </si>
  <si>
    <t>At 30 June 2004</t>
  </si>
  <si>
    <t>6 months quarter ended 30 June 2003</t>
  </si>
  <si>
    <t>At 30 June 2003</t>
  </si>
  <si>
    <t>6 Months</t>
  </si>
  <si>
    <t>As at 30 June 2004</t>
  </si>
  <si>
    <t>Ended 30 June</t>
  </si>
  <si>
    <t xml:space="preserve">6 Months </t>
  </si>
  <si>
    <t>Retirement benefits</t>
  </si>
  <si>
    <t>is mainly due to a lower sales for the current quarter.</t>
  </si>
  <si>
    <t>The loss before taxation for the current quarter compared to the corresponding quarter in 2003</t>
  </si>
  <si>
    <t>The Group's turnover for the current quarter is higher compared to the 1st quarter of 2004 due to an increase</t>
  </si>
  <si>
    <t>Comment on the Profit Before Taxation for the Quarter Reported against the First Quarter 2004</t>
  </si>
  <si>
    <t>Utilisation As at 30/06/04</t>
  </si>
  <si>
    <t xml:space="preserve">Net Loss before exceptional items </t>
  </si>
  <si>
    <t>The higher loss before taxation position is due to the closure cost of the Group's home appliances manufacturing</t>
  </si>
  <si>
    <t>After exceptional items</t>
  </si>
  <si>
    <t>Before exceptional items</t>
  </si>
  <si>
    <t>Net Loss for the period</t>
  </si>
  <si>
    <t>Finance costs</t>
  </si>
  <si>
    <t>Loss for the period</t>
  </si>
  <si>
    <t>Total cash flows</t>
  </si>
  <si>
    <t>Cash flows from financing activities</t>
  </si>
  <si>
    <t>Cash flows from investing activities</t>
  </si>
  <si>
    <t>Cash flows from operating activities</t>
  </si>
  <si>
    <t>discontinuing operations other than the closure of its home appliances manufacturing operations</t>
  </si>
  <si>
    <t>Provision for retrenchment/service benefits</t>
  </si>
  <si>
    <t xml:space="preserve">The Group's turnover for the quarter is lower by 27% as compared to the corresponding quarter </t>
  </si>
  <si>
    <t xml:space="preserve">Revenue </t>
  </si>
  <si>
    <t xml:space="preserve">Operating expenses </t>
  </si>
  <si>
    <t>Closure cost</t>
  </si>
  <si>
    <t>(Loss)/Profit  from Continuing Operations</t>
  </si>
  <si>
    <t xml:space="preserve">There are no items affecting assets, liabilities, equity, net income or cash flows that are unusual </t>
  </si>
  <si>
    <t>The Group's borrowing and debt securities as at the end of the second quarter is as follows:</t>
  </si>
  <si>
    <t>(Loss)/profit from operations</t>
  </si>
  <si>
    <t xml:space="preserve">because of their nature, size or incidence other than the cost incurred in relation to the closure of the </t>
  </si>
  <si>
    <t>Group's home appliances manufacturing operation based at Kamunting Industrial Estate, Taiping, Perak.</t>
  </si>
  <si>
    <t xml:space="preserve">compared with the annual financial statements for the year ended 31 December 2003 except for the adoption </t>
  </si>
  <si>
    <t xml:space="preserve">of Malaysian Accounting Standard Board (MASB) Standard No. 28 on 'Discontinuing Operations' applicable </t>
  </si>
  <si>
    <t>for the purpose of recognition of the closure cost as disclosed under Note 4 below.</t>
  </si>
  <si>
    <t>(Loss)/profit from</t>
  </si>
  <si>
    <t xml:space="preserve">   continuing operations</t>
  </si>
  <si>
    <t xml:space="preserve">Reporting and Chapter 9, Part K of the Listing Requirements of Bursa Malaysia Securities Berhad. The </t>
  </si>
  <si>
    <t>a result of lower sales and the closure costs from the Group's home appliances division.</t>
  </si>
  <si>
    <t>operations.</t>
  </si>
  <si>
    <t>Date :   29 July 2004</t>
  </si>
  <si>
    <t>Sales for the coming quarter is expected to be sustained. The profitability of the Group is expected to</t>
  </si>
  <si>
    <t>improve as the home appliances division is in a more competitive position due to its leaner operation.</t>
  </si>
  <si>
    <t>Closure cost of discontinued operations</t>
  </si>
  <si>
    <t>in the income statement.</t>
  </si>
  <si>
    <t>and outsourcing of its production of home appliances, the effect of which is set out as closure costs</t>
  </si>
  <si>
    <t>Continuing operations</t>
  </si>
  <si>
    <t>Discontinuing operations</t>
  </si>
  <si>
    <t>Profit before taxation</t>
  </si>
  <si>
    <t>Operating loss before changes in working capital</t>
  </si>
  <si>
    <t>Net loss before taxation</t>
  </si>
  <si>
    <t>Net cash used in financing activities</t>
  </si>
  <si>
    <t>The effect of the closure cost from the discontinuing operations on the cash flows of the Group is disclosed</t>
  </si>
  <si>
    <t>in the condensed consolidated cash flow statement.</t>
  </si>
  <si>
    <t>(95)</t>
  </si>
  <si>
    <t>Retrenchment/service benefits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</si>
</sst>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_ ;[Red]\-#,##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  <numFmt numFmtId="185" formatCode="#,##0.00_ ;[Red]\-#,##0.00\ "/>
    <numFmt numFmtId="186" formatCode="d/m/yy\ "/>
    <numFmt numFmtId="187" formatCode="d/m/yy"/>
    <numFmt numFmtId="188" formatCode="d/m/yyyy"/>
    <numFmt numFmtId="189" formatCode="#,##0.0_);\(#,##0.0\)"/>
    <numFmt numFmtId="190" formatCode="#,##0_ ;\-#,##0\ "/>
    <numFmt numFmtId="191" formatCode="#,##0.0_ ;[Red]\-#,##0.0\ "/>
    <numFmt numFmtId="192" formatCode="_-* #,##0.0_-;\-* #,##0.0_-;_-* &quot;-&quot;??_-;_-@_-"/>
    <numFmt numFmtId="193" formatCode="_-* #,##0_-;\-* #,##0_-;_-* &quot;-&quot;??_-;_-@_-"/>
    <numFmt numFmtId="194" formatCode="d/mm/yyyy"/>
    <numFmt numFmtId="195" formatCode="#,##0.000_);\(#,##0.000\)"/>
    <numFmt numFmtId="196" formatCode="mm/dd/yy"/>
    <numFmt numFmtId="197" formatCode="0.0000"/>
    <numFmt numFmtId="198" formatCode="0.000"/>
    <numFmt numFmtId="199" formatCode="_-* #,##0.000_-;\-* #,##0.000_-;_-* &quot;-&quot;??_-;_-@_-"/>
    <numFmt numFmtId="200" formatCode="_-* #,##0.0000_-;\-* #,##0.0000_-;_-* &quot;-&quot;??_-;_-@_-"/>
    <numFmt numFmtId="201" formatCode="#,##0_ ;\(#,##0\)\ "/>
    <numFmt numFmtId="202" formatCode="mmm\-yyyy"/>
    <numFmt numFmtId="203" formatCode="#,##0;[Red]\(#,##0\)"/>
    <numFmt numFmtId="204" formatCode="#,##0_);[Red]\-#,##0"/>
    <numFmt numFmtId="205" formatCode="_(* #,##0_);_(* \(#,##0\);_(* &quot;-&quot;??_);_(@_)"/>
    <numFmt numFmtId="206" formatCode="#,##0;[Red]\(#,##0"/>
    <numFmt numFmtId="207" formatCode="#,##0.00;[Red]\(#,##0.00\)"/>
    <numFmt numFmtId="208" formatCode="0.00_);[Red]\(0.00\)"/>
    <numFmt numFmtId="209" formatCode="#,##0.0_);[Red]\(#,##0.0\)"/>
    <numFmt numFmtId="210" formatCode="0_);[Red]\(0\)"/>
    <numFmt numFmtId="211" formatCode="#,##0.0;[Red]\(#,##0.0\)"/>
    <numFmt numFmtId="212" formatCode="#,##0;\(#,##0\)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8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4" fontId="1" fillId="0" borderId="0" xfId="0" applyNumberFormat="1" applyFont="1" applyBorder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left"/>
    </xf>
    <xf numFmtId="38" fontId="1" fillId="0" borderId="0" xfId="0" applyNumberFormat="1" applyFont="1" applyAlignment="1">
      <alignment/>
    </xf>
    <xf numFmtId="38" fontId="0" fillId="0" borderId="0" xfId="0" applyNumberFormat="1" applyFill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0" fillId="0" borderId="0" xfId="0" applyNumberForma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1" fillId="0" borderId="0" xfId="0" applyNumberFormat="1" applyFont="1" applyBorder="1" applyAlignment="1" quotePrefix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4" xfId="0" applyNumberFormat="1" applyBorder="1" applyAlignment="1">
      <alignment horizontal="center"/>
    </xf>
    <xf numFmtId="38" fontId="0" fillId="0" borderId="0" xfId="0" applyNumberFormat="1" applyBorder="1" applyAlignment="1">
      <alignment/>
    </xf>
    <xf numFmtId="38" fontId="1" fillId="0" borderId="0" xfId="0" applyNumberFormat="1" applyFont="1" applyFill="1" applyAlignment="1">
      <alignment horizontal="lef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lef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Fill="1" applyAlignment="1">
      <alignment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 horizontal="center" wrapText="1"/>
    </xf>
    <xf numFmtId="38" fontId="0" fillId="0" borderId="0" xfId="0" applyNumberFormat="1" applyFont="1" applyBorder="1" applyAlignment="1">
      <alignment horizontal="left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 horizontal="center"/>
    </xf>
    <xf numFmtId="38" fontId="1" fillId="0" borderId="0" xfId="0" applyNumberFormat="1" applyFont="1" applyFill="1" applyAlignment="1">
      <alignment horizontal="right"/>
    </xf>
    <xf numFmtId="38" fontId="0" fillId="0" borderId="0" xfId="0" applyNumberFormat="1" applyFill="1" applyAlignment="1">
      <alignment/>
    </xf>
    <xf numFmtId="38" fontId="0" fillId="0" borderId="0" xfId="0" applyNumberFormat="1" applyFont="1" applyBorder="1" applyAlignment="1">
      <alignment horizontal="left" wrapText="1"/>
    </xf>
    <xf numFmtId="38" fontId="0" fillId="0" borderId="0" xfId="0" applyNumberFormat="1" applyFont="1" applyFill="1" applyAlignment="1">
      <alignment horizontal="left"/>
    </xf>
    <xf numFmtId="38" fontId="1" fillId="0" borderId="0" xfId="0" applyNumberFormat="1" applyFont="1" applyFill="1" applyBorder="1" applyAlignment="1">
      <alignment horizontal="center"/>
    </xf>
    <xf numFmtId="38" fontId="0" fillId="0" borderId="4" xfId="0" applyNumberFormat="1" applyFill="1" applyBorder="1" applyAlignment="1">
      <alignment horizontal="center"/>
    </xf>
    <xf numFmtId="38" fontId="0" fillId="0" borderId="6" xfId="0" applyNumberForma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1" fillId="0" borderId="0" xfId="0" applyNumberFormat="1" applyFont="1" applyBorder="1" applyAlignment="1" quotePrefix="1">
      <alignment horizontal="center"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Fill="1" applyAlignment="1">
      <alignment horizontal="center"/>
    </xf>
    <xf numFmtId="38" fontId="0" fillId="0" borderId="7" xfId="0" applyNumberFormat="1" applyFont="1" applyBorder="1" applyAlignment="1">
      <alignment horizontal="center"/>
    </xf>
    <xf numFmtId="38" fontId="0" fillId="0" borderId="8" xfId="0" applyNumberFormat="1" applyFont="1" applyBorder="1" applyAlignment="1">
      <alignment horizontal="center"/>
    </xf>
    <xf numFmtId="15" fontId="0" fillId="0" borderId="0" xfId="0" applyNumberFormat="1" applyFont="1" applyAlignment="1">
      <alignment/>
    </xf>
    <xf numFmtId="203" fontId="0" fillId="0" borderId="0" xfId="0" applyNumberFormat="1" applyAlignment="1">
      <alignment horizontal="center"/>
    </xf>
    <xf numFmtId="203" fontId="0" fillId="0" borderId="0" xfId="0" applyNumberFormat="1" applyFont="1" applyBorder="1" applyAlignment="1">
      <alignment horizontal="center"/>
    </xf>
    <xf numFmtId="203" fontId="0" fillId="0" borderId="3" xfId="0" applyNumberFormat="1" applyFont="1" applyBorder="1" applyAlignment="1">
      <alignment horizontal="center"/>
    </xf>
    <xf numFmtId="203" fontId="0" fillId="0" borderId="9" xfId="0" applyNumberFormat="1" applyFont="1" applyBorder="1" applyAlignment="1">
      <alignment horizontal="center"/>
    </xf>
    <xf numFmtId="203" fontId="0" fillId="0" borderId="4" xfId="0" applyNumberFormat="1" applyFont="1" applyBorder="1" applyAlignment="1">
      <alignment horizontal="center"/>
    </xf>
    <xf numFmtId="203" fontId="1" fillId="0" borderId="0" xfId="0" applyNumberFormat="1" applyFont="1" applyAlignment="1">
      <alignment/>
    </xf>
    <xf numFmtId="203" fontId="1" fillId="0" borderId="0" xfId="0" applyNumberFormat="1" applyFont="1" applyBorder="1" applyAlignment="1">
      <alignment horizontal="center"/>
    </xf>
    <xf numFmtId="203" fontId="0" fillId="0" borderId="0" xfId="0" applyNumberFormat="1" applyAlignment="1">
      <alignment/>
    </xf>
    <xf numFmtId="40" fontId="0" fillId="0" borderId="0" xfId="15" applyNumberFormat="1" applyFont="1" applyBorder="1" applyAlignment="1">
      <alignment horizontal="center"/>
    </xf>
    <xf numFmtId="38" fontId="0" fillId="0" borderId="0" xfId="15" applyNumberFormat="1" applyFont="1" applyBorder="1" applyAlignment="1">
      <alignment horizontal="center"/>
    </xf>
    <xf numFmtId="38" fontId="0" fillId="0" borderId="3" xfId="15" applyNumberFormat="1" applyFont="1" applyBorder="1" applyAlignment="1">
      <alignment horizontal="center"/>
    </xf>
    <xf numFmtId="38" fontId="0" fillId="0" borderId="10" xfId="15" applyNumberFormat="1" applyFont="1" applyBorder="1" applyAlignment="1">
      <alignment horizontal="center"/>
    </xf>
    <xf numFmtId="38" fontId="0" fillId="0" borderId="6" xfId="15" applyNumberFormat="1" applyFont="1" applyBorder="1" applyAlignment="1">
      <alignment horizontal="center"/>
    </xf>
    <xf numFmtId="38" fontId="0" fillId="0" borderId="0" xfId="15" applyNumberFormat="1" applyFont="1" applyFill="1" applyBorder="1" applyAlignment="1">
      <alignment horizontal="center"/>
    </xf>
    <xf numFmtId="38" fontId="0" fillId="0" borderId="3" xfId="15" applyNumberFormat="1" applyFont="1" applyFill="1" applyBorder="1" applyAlignment="1">
      <alignment horizontal="center"/>
    </xf>
    <xf numFmtId="38" fontId="0" fillId="0" borderId="10" xfId="15" applyNumberFormat="1" applyFont="1" applyFill="1" applyBorder="1" applyAlignment="1">
      <alignment horizontal="center"/>
    </xf>
    <xf numFmtId="40" fontId="0" fillId="0" borderId="0" xfId="15" applyNumberFormat="1" applyFont="1" applyFill="1" applyBorder="1" applyAlignment="1">
      <alignment horizontal="center"/>
    </xf>
    <xf numFmtId="203" fontId="0" fillId="0" borderId="0" xfId="0" applyNumberFormat="1" applyFill="1" applyAlignment="1">
      <alignment horizontal="center"/>
    </xf>
    <xf numFmtId="38" fontId="0" fillId="0" borderId="0" xfId="0" applyNumberFormat="1" applyFont="1" applyFill="1" applyAlignment="1">
      <alignment horizontal="center"/>
    </xf>
    <xf numFmtId="38" fontId="0" fillId="0" borderId="0" xfId="0" applyNumberFormat="1" applyFont="1" applyFill="1" applyBorder="1" applyAlignment="1">
      <alignment horizontal="center"/>
    </xf>
    <xf numFmtId="20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203" fontId="0" fillId="0" borderId="0" xfId="0" applyNumberFormat="1" applyFont="1" applyFill="1" applyBorder="1" applyAlignment="1">
      <alignment horizontal="center"/>
    </xf>
    <xf numFmtId="40" fontId="0" fillId="0" borderId="7" xfId="0" applyNumberFormat="1" applyFont="1" applyFill="1" applyBorder="1" applyAlignment="1" quotePrefix="1">
      <alignment horizontal="center"/>
    </xf>
    <xf numFmtId="38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15" applyNumberFormat="1" applyFont="1" applyFill="1" applyAlignment="1" quotePrefix="1">
      <alignment horizontal="center"/>
    </xf>
    <xf numFmtId="37" fontId="0" fillId="0" borderId="0" xfId="15" applyNumberFormat="1" applyFont="1" applyFill="1" applyBorder="1" applyAlignment="1" quotePrefix="1">
      <alignment horizontal="center"/>
    </xf>
    <xf numFmtId="38" fontId="0" fillId="0" borderId="0" xfId="15" applyNumberFormat="1" applyFont="1" applyBorder="1" applyAlignment="1" quotePrefix="1">
      <alignment horizontal="center"/>
    </xf>
    <xf numFmtId="38" fontId="0" fillId="0" borderId="0" xfId="0" applyNumberFormat="1" applyFont="1" applyBorder="1" applyAlignment="1" quotePrefix="1">
      <alignment horizontal="center"/>
    </xf>
    <xf numFmtId="38" fontId="0" fillId="0" borderId="0" xfId="0" applyNumberFormat="1" applyFill="1" applyAlignment="1" quotePrefix="1">
      <alignment horizontal="center"/>
    </xf>
    <xf numFmtId="38" fontId="0" fillId="0" borderId="0" xfId="0" applyNumberFormat="1" applyAlignment="1" quotePrefix="1">
      <alignment horizontal="center"/>
    </xf>
    <xf numFmtId="171" fontId="0" fillId="0" borderId="0" xfId="15" applyFont="1" applyFill="1" applyAlignment="1" quotePrefix="1">
      <alignment horizontal="center"/>
    </xf>
    <xf numFmtId="203" fontId="0" fillId="0" borderId="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38" fontId="0" fillId="0" borderId="9" xfId="0" applyNumberFormat="1" applyBorder="1" applyAlignment="1">
      <alignment horizontal="center"/>
    </xf>
    <xf numFmtId="41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Border="1" applyAlignment="1" quotePrefix="1">
      <alignment horizontal="center"/>
    </xf>
    <xf numFmtId="38" fontId="0" fillId="0" borderId="3" xfId="0" applyNumberFormat="1" applyFont="1" applyFill="1" applyBorder="1" applyAlignment="1" quotePrefix="1">
      <alignment horizontal="center"/>
    </xf>
    <xf numFmtId="203" fontId="0" fillId="0" borderId="3" xfId="0" applyNumberFormat="1" applyFont="1" applyFill="1" applyBorder="1" applyAlignment="1" quotePrefix="1">
      <alignment horizontal="center"/>
    </xf>
    <xf numFmtId="38" fontId="0" fillId="0" borderId="0" xfId="0" applyNumberFormat="1" applyFont="1" applyFill="1" applyBorder="1" applyAlignment="1">
      <alignment horizontal="left" wrapText="1"/>
    </xf>
    <xf numFmtId="38" fontId="0" fillId="0" borderId="0" xfId="0" applyNumberFormat="1" applyFont="1" applyFill="1" applyBorder="1" applyAlignment="1">
      <alignment horizontal="left"/>
    </xf>
    <xf numFmtId="212" fontId="0" fillId="0" borderId="0" xfId="0" applyNumberFormat="1" applyFont="1" applyFill="1" applyBorder="1" applyAlignment="1">
      <alignment horizontal="center"/>
    </xf>
    <xf numFmtId="212" fontId="0" fillId="0" borderId="0" xfId="0" applyNumberFormat="1" applyFont="1" applyFill="1" applyAlignment="1">
      <alignment horizontal="center"/>
    </xf>
    <xf numFmtId="37" fontId="0" fillId="0" borderId="0" xfId="0" applyNumberFormat="1" applyFill="1" applyAlignment="1">
      <alignment horizontal="center"/>
    </xf>
    <xf numFmtId="37" fontId="0" fillId="0" borderId="4" xfId="0" applyNumberFormat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38" fontId="6" fillId="0" borderId="0" xfId="0" applyNumberFormat="1" applyFont="1" applyAlignment="1">
      <alignment horizontal="center"/>
    </xf>
    <xf numFmtId="38" fontId="0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  <xf numFmtId="212" fontId="0" fillId="0" borderId="0" xfId="0" applyNumberFormat="1" applyFont="1" applyBorder="1" applyAlignment="1">
      <alignment horizontal="center"/>
    </xf>
    <xf numFmtId="212" fontId="0" fillId="0" borderId="3" xfId="0" applyNumberFormat="1" applyFont="1" applyBorder="1" applyAlignment="1">
      <alignment horizontal="center"/>
    </xf>
    <xf numFmtId="212" fontId="0" fillId="0" borderId="9" xfId="0" applyNumberFormat="1" applyFont="1" applyBorder="1" applyAlignment="1">
      <alignment horizontal="center"/>
    </xf>
    <xf numFmtId="37" fontId="0" fillId="0" borderId="0" xfId="15" applyNumberFormat="1" applyFont="1" applyFill="1" applyBorder="1" applyAlignment="1">
      <alignment horizontal="center"/>
    </xf>
    <xf numFmtId="37" fontId="0" fillId="0" borderId="0" xfId="15" applyNumberFormat="1" applyFont="1" applyBorder="1" applyAlignment="1">
      <alignment horizontal="center"/>
    </xf>
    <xf numFmtId="37" fontId="0" fillId="0" borderId="0" xfId="15" applyNumberFormat="1" applyFont="1" applyBorder="1" applyAlignment="1" quotePrefix="1">
      <alignment horizontal="center"/>
    </xf>
    <xf numFmtId="37" fontId="0" fillId="0" borderId="3" xfId="15" applyNumberFormat="1" applyFont="1" applyFill="1" applyBorder="1" applyAlignment="1">
      <alignment horizontal="center"/>
    </xf>
    <xf numFmtId="37" fontId="0" fillId="0" borderId="3" xfId="15" applyNumberFormat="1" applyFont="1" applyBorder="1" applyAlignment="1">
      <alignment horizontal="center"/>
    </xf>
    <xf numFmtId="37" fontId="0" fillId="0" borderId="6" xfId="15" applyNumberFormat="1" applyFont="1" applyFill="1" applyBorder="1" applyAlignment="1">
      <alignment horizontal="center"/>
    </xf>
    <xf numFmtId="37" fontId="0" fillId="0" borderId="6" xfId="15" applyNumberFormat="1" applyFont="1" applyBorder="1" applyAlignment="1">
      <alignment horizontal="center"/>
    </xf>
    <xf numFmtId="39" fontId="0" fillId="0" borderId="0" xfId="15" applyNumberFormat="1" applyFont="1" applyFill="1" applyBorder="1" applyAlignment="1" quotePrefix="1">
      <alignment horizontal="center"/>
    </xf>
    <xf numFmtId="37" fontId="0" fillId="0" borderId="0" xfId="0" applyNumberFormat="1" applyAlignment="1">
      <alignment horizontal="center"/>
    </xf>
    <xf numFmtId="37" fontId="0" fillId="0" borderId="3" xfId="0" applyNumberFormat="1" applyBorder="1" applyAlignment="1">
      <alignment horizontal="center"/>
    </xf>
    <xf numFmtId="37" fontId="0" fillId="0" borderId="3" xfId="0" applyNumberFormat="1" applyBorder="1" applyAlignment="1" quotePrefix="1">
      <alignment horizontal="center"/>
    </xf>
    <xf numFmtId="37" fontId="0" fillId="0" borderId="0" xfId="0" applyNumberFormat="1" applyAlignment="1" quotePrefix="1">
      <alignment horizontal="center"/>
    </xf>
    <xf numFmtId="37" fontId="0" fillId="0" borderId="9" xfId="0" applyNumberFormat="1" applyBorder="1" applyAlignment="1">
      <alignment horizontal="center"/>
    </xf>
    <xf numFmtId="212" fontId="0" fillId="0" borderId="0" xfId="0" applyNumberFormat="1" applyFill="1" applyAlignment="1">
      <alignment horizontal="center"/>
    </xf>
    <xf numFmtId="212" fontId="0" fillId="0" borderId="4" xfId="0" applyNumberFormat="1" applyBorder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3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3" xfId="0" applyNumberFormat="1" applyFont="1" applyFill="1" applyBorder="1" applyAlignment="1" quotePrefix="1">
      <alignment horizontal="center"/>
    </xf>
    <xf numFmtId="212" fontId="0" fillId="0" borderId="3" xfId="0" applyNumberFormat="1" applyFill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8" xfId="0" applyNumberFormat="1" applyFont="1" applyBorder="1" applyAlignment="1">
      <alignment horizontal="center"/>
    </xf>
    <xf numFmtId="39" fontId="0" fillId="0" borderId="7" xfId="0" applyNumberFormat="1" applyFont="1" applyFill="1" applyBorder="1" applyAlignment="1" quotePrefix="1">
      <alignment horizontal="center"/>
    </xf>
    <xf numFmtId="212" fontId="0" fillId="0" borderId="4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workbookViewId="0" topLeftCell="A1">
      <selection activeCell="F42" sqref="F42"/>
    </sheetView>
  </sheetViews>
  <sheetFormatPr defaultColWidth="9.140625" defaultRowHeight="12.75"/>
  <cols>
    <col min="1" max="1" width="35.421875" style="8" customWidth="1"/>
    <col min="2" max="2" width="13.7109375" style="8" customWidth="1"/>
    <col min="3" max="3" width="0.85546875" style="12" customWidth="1"/>
    <col min="4" max="4" width="14.00390625" style="8" customWidth="1"/>
    <col min="5" max="5" width="0.85546875" style="12" customWidth="1"/>
    <col min="6" max="6" width="13.7109375" style="8" customWidth="1"/>
    <col min="7" max="7" width="0.85546875" style="12" customWidth="1"/>
    <col min="8" max="8" width="13.7109375" style="8" customWidth="1"/>
    <col min="9" max="9" width="0.85546875" style="8" customWidth="1"/>
    <col min="10" max="10" width="5.140625" style="8" customWidth="1"/>
    <col min="11" max="16384" width="9.140625" style="8" customWidth="1"/>
  </cols>
  <sheetData>
    <row r="1" spans="1:8" ht="18">
      <c r="A1" s="164" t="s">
        <v>151</v>
      </c>
      <c r="B1" s="164"/>
      <c r="C1" s="164"/>
      <c r="D1" s="164"/>
      <c r="E1" s="164"/>
      <c r="F1" s="164"/>
      <c r="G1" s="164"/>
      <c r="H1" s="164"/>
    </row>
    <row r="2" spans="1:8" ht="12.75">
      <c r="A2" s="165" t="s">
        <v>109</v>
      </c>
      <c r="B2" s="165"/>
      <c r="C2" s="165"/>
      <c r="D2" s="165"/>
      <c r="E2" s="165"/>
      <c r="F2" s="165"/>
      <c r="G2" s="165"/>
      <c r="H2" s="165"/>
    </row>
    <row r="3" spans="1:8" ht="12.75">
      <c r="A3" s="165" t="s">
        <v>251</v>
      </c>
      <c r="B3" s="165"/>
      <c r="C3" s="165"/>
      <c r="D3" s="165"/>
      <c r="E3" s="165"/>
      <c r="F3" s="165"/>
      <c r="G3" s="165"/>
      <c r="H3" s="165"/>
    </row>
    <row r="4" spans="1:8" ht="12.75">
      <c r="A4" s="165" t="s">
        <v>150</v>
      </c>
      <c r="B4" s="165"/>
      <c r="C4" s="165"/>
      <c r="D4" s="165"/>
      <c r="E4" s="165"/>
      <c r="F4" s="165"/>
      <c r="G4" s="165"/>
      <c r="H4" s="165"/>
    </row>
    <row r="5" spans="1:8" ht="12.75">
      <c r="A5" s="11"/>
      <c r="B5" s="11"/>
      <c r="C5" s="11"/>
      <c r="D5" s="11"/>
      <c r="E5" s="11"/>
      <c r="F5" s="11"/>
      <c r="G5" s="11"/>
      <c r="H5" s="11"/>
    </row>
    <row r="7" ht="12.75">
      <c r="A7" s="3" t="s">
        <v>111</v>
      </c>
    </row>
    <row r="9" spans="1:8" ht="12.75">
      <c r="A9" s="12"/>
      <c r="B9" s="22" t="s">
        <v>17</v>
      </c>
      <c r="C9" s="22"/>
      <c r="D9" s="6"/>
      <c r="E9" s="6"/>
      <c r="F9" s="22" t="s">
        <v>16</v>
      </c>
      <c r="G9" s="22"/>
      <c r="H9" s="6"/>
    </row>
    <row r="10" spans="1:8" ht="12.75">
      <c r="A10" s="12"/>
      <c r="B10" s="6" t="s">
        <v>3</v>
      </c>
      <c r="C10" s="6"/>
      <c r="D10" s="6" t="s">
        <v>110</v>
      </c>
      <c r="E10" s="6"/>
      <c r="F10" s="6" t="s">
        <v>257</v>
      </c>
      <c r="G10" s="6"/>
      <c r="H10" s="6" t="s">
        <v>257</v>
      </c>
    </row>
    <row r="11" spans="1:8" ht="12.75">
      <c r="A11" s="12"/>
      <c r="B11" s="6" t="s">
        <v>9</v>
      </c>
      <c r="C11" s="6"/>
      <c r="D11" s="6" t="s">
        <v>9</v>
      </c>
      <c r="E11" s="6"/>
      <c r="F11" s="6" t="s">
        <v>214</v>
      </c>
      <c r="G11" s="6"/>
      <c r="H11" s="6" t="s">
        <v>214</v>
      </c>
    </row>
    <row r="12" spans="1:8" ht="12.75">
      <c r="A12" s="12"/>
      <c r="B12" s="6" t="s">
        <v>40</v>
      </c>
      <c r="C12" s="6"/>
      <c r="D12" s="6" t="s">
        <v>40</v>
      </c>
      <c r="E12" s="6"/>
      <c r="F12" s="6" t="s">
        <v>215</v>
      </c>
      <c r="G12" s="6"/>
      <c r="H12" s="6" t="s">
        <v>215</v>
      </c>
    </row>
    <row r="13" spans="1:8" ht="12.75">
      <c r="A13" s="12"/>
      <c r="B13" s="9">
        <v>38168</v>
      </c>
      <c r="C13" s="9"/>
      <c r="D13" s="9">
        <v>37802</v>
      </c>
      <c r="E13" s="18"/>
      <c r="F13" s="9">
        <f>B13</f>
        <v>38168</v>
      </c>
      <c r="G13" s="9"/>
      <c r="H13" s="9">
        <f>D13</f>
        <v>37802</v>
      </c>
    </row>
    <row r="14" spans="1:8" ht="12.75">
      <c r="A14" s="12"/>
      <c r="B14" s="6" t="s">
        <v>10</v>
      </c>
      <c r="C14" s="6"/>
      <c r="D14" s="6" t="s">
        <v>10</v>
      </c>
      <c r="E14" s="6"/>
      <c r="F14" s="6" t="s">
        <v>10</v>
      </c>
      <c r="G14" s="6"/>
      <c r="H14" s="6" t="s">
        <v>10</v>
      </c>
    </row>
    <row r="15" spans="1:8" ht="12.75">
      <c r="A15" s="12"/>
      <c r="B15" s="12"/>
      <c r="D15" s="107"/>
      <c r="F15" s="12"/>
      <c r="H15" s="107"/>
    </row>
    <row r="16" spans="1:8" ht="12.75">
      <c r="A16" s="12" t="s">
        <v>5</v>
      </c>
      <c r="B16" s="95">
        <f>F16-15208</f>
        <v>17330</v>
      </c>
      <c r="C16" s="91"/>
      <c r="D16" s="91">
        <v>23644</v>
      </c>
      <c r="E16" s="91"/>
      <c r="F16" s="95">
        <v>32538</v>
      </c>
      <c r="G16" s="91"/>
      <c r="H16" s="91">
        <v>44158</v>
      </c>
    </row>
    <row r="17" spans="1:8" ht="12.75">
      <c r="A17" s="12"/>
      <c r="B17" s="95"/>
      <c r="C17" s="91"/>
      <c r="D17" s="91"/>
      <c r="E17" s="91"/>
      <c r="F17" s="95"/>
      <c r="G17" s="91"/>
      <c r="H17" s="91"/>
    </row>
    <row r="18" spans="1:8" ht="12.75">
      <c r="A18" s="12" t="s">
        <v>50</v>
      </c>
      <c r="B18" s="138">
        <f>F18+16791+F25-B25</f>
        <v>-18864</v>
      </c>
      <c r="C18" s="91"/>
      <c r="D18" s="139">
        <f>-23788-D25</f>
        <v>-21743</v>
      </c>
      <c r="E18" s="139"/>
      <c r="F18" s="138">
        <f>-43916-F25</f>
        <v>-34173</v>
      </c>
      <c r="G18" s="139"/>
      <c r="H18" s="139">
        <f>-45117-H25</f>
        <v>-40756</v>
      </c>
    </row>
    <row r="19" spans="1:8" ht="12.75">
      <c r="A19" s="12"/>
      <c r="B19" s="95"/>
      <c r="C19" s="91"/>
      <c r="D19" s="91"/>
      <c r="E19" s="91"/>
      <c r="F19" s="95"/>
      <c r="G19" s="91"/>
      <c r="H19" s="91"/>
    </row>
    <row r="20" spans="1:8" ht="12.75">
      <c r="A20" s="12" t="s">
        <v>58</v>
      </c>
      <c r="B20" s="95">
        <f>F20-30</f>
        <v>354</v>
      </c>
      <c r="C20" s="91"/>
      <c r="D20" s="91">
        <v>94</v>
      </c>
      <c r="E20" s="91"/>
      <c r="F20" s="95">
        <f>384</f>
        <v>384</v>
      </c>
      <c r="G20" s="91"/>
      <c r="H20" s="91">
        <v>189</v>
      </c>
    </row>
    <row r="21" spans="1:8" ht="12.75">
      <c r="A21" s="12"/>
      <c r="B21" s="96"/>
      <c r="C21" s="91"/>
      <c r="D21" s="92"/>
      <c r="E21" s="91"/>
      <c r="F21" s="96"/>
      <c r="G21" s="91"/>
      <c r="H21" s="92"/>
    </row>
    <row r="22" spans="1:8" ht="12.75">
      <c r="A22" s="12"/>
      <c r="B22" s="97"/>
      <c r="C22" s="91"/>
      <c r="D22" s="93"/>
      <c r="E22" s="91"/>
      <c r="F22" s="97"/>
      <c r="G22" s="91"/>
      <c r="H22" s="93"/>
    </row>
    <row r="23" spans="1:8" ht="12.75">
      <c r="A23" s="12" t="s">
        <v>284</v>
      </c>
      <c r="B23" s="138">
        <f>SUM(B15:B21)</f>
        <v>-1180</v>
      </c>
      <c r="C23" s="139"/>
      <c r="D23" s="139">
        <f>SUM(D15:D21)</f>
        <v>1995</v>
      </c>
      <c r="E23" s="139"/>
      <c r="F23" s="138">
        <f>SUM(F15:F21)</f>
        <v>-1251</v>
      </c>
      <c r="G23" s="139"/>
      <c r="H23" s="139">
        <f>SUM(H15:H21)</f>
        <v>3591</v>
      </c>
    </row>
    <row r="24" spans="1:8" ht="12.75">
      <c r="A24" s="12"/>
      <c r="B24" s="138"/>
      <c r="C24" s="139"/>
      <c r="D24" s="139"/>
      <c r="E24" s="139"/>
      <c r="F24" s="138"/>
      <c r="G24" s="139"/>
      <c r="H24" s="139"/>
    </row>
    <row r="25" spans="1:8" s="119" customFormat="1" ht="12.75">
      <c r="A25" s="118" t="s">
        <v>301</v>
      </c>
      <c r="B25" s="138">
        <f>'Explan.Note '!F38</f>
        <v>-8261</v>
      </c>
      <c r="C25" s="139"/>
      <c r="D25" s="140">
        <f>'Explan.Note '!H38</f>
        <v>-2045</v>
      </c>
      <c r="E25" s="139"/>
      <c r="F25" s="138">
        <f>'Explan.Note '!J38</f>
        <v>-9743</v>
      </c>
      <c r="G25" s="139"/>
      <c r="H25" s="140">
        <f>'Explan.Note '!L38</f>
        <v>-4361</v>
      </c>
    </row>
    <row r="26" spans="1:8" s="119" customFormat="1" ht="12.75">
      <c r="A26" s="118"/>
      <c r="B26" s="141"/>
      <c r="C26" s="139"/>
      <c r="D26" s="141"/>
      <c r="E26" s="139"/>
      <c r="F26" s="141"/>
      <c r="G26" s="139"/>
      <c r="H26" s="141"/>
    </row>
    <row r="27" spans="1:8" s="119" customFormat="1" ht="12.75">
      <c r="A27" s="118" t="s">
        <v>191</v>
      </c>
      <c r="B27" s="138">
        <f>B23+B25</f>
        <v>-9441</v>
      </c>
      <c r="C27" s="139"/>
      <c r="D27" s="138">
        <f>D23+D25</f>
        <v>-50</v>
      </c>
      <c r="E27" s="139"/>
      <c r="F27" s="138">
        <f>F23+F25</f>
        <v>-10994</v>
      </c>
      <c r="G27" s="139"/>
      <c r="H27" s="138">
        <f>H23+H25</f>
        <v>-770</v>
      </c>
    </row>
    <row r="28" spans="1:8" s="119" customFormat="1" ht="12.75">
      <c r="A28" s="118"/>
      <c r="B28" s="95"/>
      <c r="C28" s="91"/>
      <c r="D28" s="112"/>
      <c r="E28" s="91"/>
      <c r="F28" s="95"/>
      <c r="G28" s="91"/>
      <c r="H28" s="112"/>
    </row>
    <row r="29" spans="1:8" ht="12.75">
      <c r="A29" s="12" t="s">
        <v>6</v>
      </c>
      <c r="B29" s="111" t="s">
        <v>37</v>
      </c>
      <c r="C29" s="91"/>
      <c r="D29" s="112" t="s">
        <v>37</v>
      </c>
      <c r="E29" s="91"/>
      <c r="F29" s="108" t="str">
        <f>B29</f>
        <v>-</v>
      </c>
      <c r="G29" s="91"/>
      <c r="H29" s="112" t="s">
        <v>37</v>
      </c>
    </row>
    <row r="30" spans="1:8" ht="12.75">
      <c r="A30" s="12"/>
      <c r="B30" s="95"/>
      <c r="C30" s="91"/>
      <c r="D30" s="91"/>
      <c r="E30" s="91"/>
      <c r="F30" s="95"/>
      <c r="G30" s="91"/>
      <c r="H30" s="91"/>
    </row>
    <row r="31" spans="1:8" ht="12.75">
      <c r="A31" s="12" t="s">
        <v>59</v>
      </c>
      <c r="B31" s="95">
        <f>F31-950</f>
        <v>905</v>
      </c>
      <c r="C31" s="91"/>
      <c r="D31" s="91">
        <v>980</v>
      </c>
      <c r="E31" s="91"/>
      <c r="F31" s="95">
        <v>1855</v>
      </c>
      <c r="G31" s="91"/>
      <c r="H31" s="91">
        <v>1944</v>
      </c>
    </row>
    <row r="32" spans="1:8" ht="12.75">
      <c r="A32" s="12"/>
      <c r="B32" s="96"/>
      <c r="C32" s="91"/>
      <c r="D32" s="92"/>
      <c r="E32" s="91"/>
      <c r="F32" s="96"/>
      <c r="G32" s="91"/>
      <c r="H32" s="92"/>
    </row>
    <row r="33" spans="1:8" ht="12.75">
      <c r="A33" s="12"/>
      <c r="B33" s="95"/>
      <c r="C33" s="91"/>
      <c r="D33" s="91"/>
      <c r="E33" s="91"/>
      <c r="F33" s="95"/>
      <c r="G33" s="91"/>
      <c r="H33" s="91"/>
    </row>
    <row r="34" spans="1:8" ht="12.75">
      <c r="A34" s="12" t="s">
        <v>229</v>
      </c>
      <c r="B34" s="138">
        <f>SUM(B27:B32)</f>
        <v>-8536</v>
      </c>
      <c r="C34" s="139"/>
      <c r="D34" s="138">
        <f>SUM(D27:D32)</f>
        <v>930</v>
      </c>
      <c r="E34" s="139"/>
      <c r="F34" s="138">
        <f>SUM(F27:F32)</f>
        <v>-9139</v>
      </c>
      <c r="G34" s="91"/>
      <c r="H34" s="95">
        <f>SUM(H27:H32)</f>
        <v>1174</v>
      </c>
    </row>
    <row r="35" spans="1:8" ht="12.75">
      <c r="A35" s="12"/>
      <c r="B35" s="138"/>
      <c r="C35" s="139"/>
      <c r="D35" s="139"/>
      <c r="E35" s="139"/>
      <c r="F35" s="138"/>
      <c r="G35" s="91"/>
      <c r="H35" s="91"/>
    </row>
    <row r="36" spans="1:8" ht="12.75">
      <c r="A36" s="12" t="s">
        <v>1</v>
      </c>
      <c r="B36" s="138">
        <f>F36-7</f>
        <v>8</v>
      </c>
      <c r="C36" s="139"/>
      <c r="D36" s="139">
        <v>8</v>
      </c>
      <c r="E36" s="139"/>
      <c r="F36" s="138">
        <v>15</v>
      </c>
      <c r="G36" s="91"/>
      <c r="H36" s="112" t="s">
        <v>37</v>
      </c>
    </row>
    <row r="37" spans="1:8" ht="12.75">
      <c r="A37" s="12"/>
      <c r="B37" s="141"/>
      <c r="C37" s="139"/>
      <c r="D37" s="142"/>
      <c r="E37" s="139"/>
      <c r="F37" s="141"/>
      <c r="G37" s="91"/>
      <c r="H37" s="92"/>
    </row>
    <row r="38" spans="1:8" ht="12.75">
      <c r="A38" s="12"/>
      <c r="B38" s="138"/>
      <c r="C38" s="139"/>
      <c r="D38" s="139"/>
      <c r="E38" s="139"/>
      <c r="F38" s="138"/>
      <c r="G38" s="91"/>
      <c r="H38" s="91"/>
    </row>
    <row r="39" spans="1:8" ht="13.5" thickBot="1">
      <c r="A39" s="12" t="s">
        <v>228</v>
      </c>
      <c r="B39" s="143">
        <f>SUM(B34:B38)</f>
        <v>-8528</v>
      </c>
      <c r="C39" s="139"/>
      <c r="D39" s="144">
        <f>SUM(D34:D38)</f>
        <v>938</v>
      </c>
      <c r="E39" s="139"/>
      <c r="F39" s="143">
        <f>SUM(F34:F38)</f>
        <v>-9124</v>
      </c>
      <c r="G39" s="91"/>
      <c r="H39" s="94">
        <f>SUM(H34:H38)</f>
        <v>1174</v>
      </c>
    </row>
    <row r="40" spans="1:8" ht="13.5" thickTop="1">
      <c r="A40" s="12"/>
      <c r="B40" s="98"/>
      <c r="C40" s="90"/>
      <c r="D40" s="90"/>
      <c r="E40" s="90"/>
      <c r="F40" s="90"/>
      <c r="G40" s="90"/>
      <c r="H40" s="90"/>
    </row>
    <row r="41" spans="1:8" ht="12.75">
      <c r="A41" s="12" t="s">
        <v>230</v>
      </c>
      <c r="B41" s="98"/>
      <c r="C41" s="90"/>
      <c r="D41" s="90"/>
      <c r="E41" s="90"/>
      <c r="F41" s="90"/>
      <c r="G41" s="90"/>
      <c r="H41" s="90"/>
    </row>
    <row r="42" spans="1:8" ht="12.75">
      <c r="A42" s="12" t="s">
        <v>60</v>
      </c>
      <c r="B42" s="145">
        <f>'Explan.Note '!J271</f>
        <v>-11.175480293127352</v>
      </c>
      <c r="C42" s="90"/>
      <c r="D42" s="98">
        <v>0.55</v>
      </c>
      <c r="E42" s="90"/>
      <c r="F42" s="145">
        <f>'Explan.Note '!L271</f>
        <v>-12.537136066547832</v>
      </c>
      <c r="G42" s="90"/>
      <c r="H42" s="90">
        <v>0.21</v>
      </c>
    </row>
    <row r="43" spans="1:8" ht="12.75">
      <c r="A43" s="12"/>
      <c r="B43" s="98"/>
      <c r="C43" s="90"/>
      <c r="D43" s="90"/>
      <c r="E43" s="90"/>
      <c r="F43" s="90"/>
      <c r="G43" s="90"/>
      <c r="H43" s="90"/>
    </row>
    <row r="44" spans="1:8" ht="12.75">
      <c r="A44" s="12" t="s">
        <v>61</v>
      </c>
      <c r="B44" s="98" t="s">
        <v>250</v>
      </c>
      <c r="C44" s="90"/>
      <c r="D44" s="90" t="s">
        <v>250</v>
      </c>
      <c r="E44" s="90"/>
      <c r="F44" s="98" t="s">
        <v>250</v>
      </c>
      <c r="G44" s="90"/>
      <c r="H44" s="90" t="s">
        <v>250</v>
      </c>
    </row>
    <row r="45" spans="1:8" ht="12.75">
      <c r="A45" s="12"/>
      <c r="B45" s="90"/>
      <c r="C45" s="90"/>
      <c r="D45" s="90"/>
      <c r="E45" s="90"/>
      <c r="F45" s="90"/>
      <c r="G45" s="90"/>
      <c r="H45" s="90"/>
    </row>
    <row r="46" spans="2:8" ht="12.75">
      <c r="B46" s="11"/>
      <c r="C46" s="20"/>
      <c r="D46" s="11"/>
      <c r="E46" s="20"/>
      <c r="F46" s="11"/>
      <c r="G46" s="20"/>
      <c r="H46" s="11"/>
    </row>
    <row r="47" spans="1:8" ht="12.75">
      <c r="A47" s="163" t="s">
        <v>115</v>
      </c>
      <c r="B47" s="163"/>
      <c r="C47" s="163"/>
      <c r="D47" s="163"/>
      <c r="E47" s="163"/>
      <c r="F47" s="163"/>
      <c r="G47" s="163"/>
      <c r="H47" s="163"/>
    </row>
    <row r="48" spans="1:8" ht="12.75">
      <c r="A48" s="163" t="s">
        <v>211</v>
      </c>
      <c r="B48" s="163"/>
      <c r="C48" s="163"/>
      <c r="D48" s="163"/>
      <c r="E48" s="163"/>
      <c r="F48" s="163"/>
      <c r="G48" s="163"/>
      <c r="H48" s="163"/>
    </row>
    <row r="49" spans="1:8" ht="12.75">
      <c r="A49" s="8" t="s">
        <v>106</v>
      </c>
      <c r="B49" s="11"/>
      <c r="C49" s="20"/>
      <c r="D49" s="11"/>
      <c r="E49" s="20"/>
      <c r="F49" s="11"/>
      <c r="G49" s="20"/>
      <c r="H49" s="11"/>
    </row>
    <row r="50" spans="2:8" ht="12.75">
      <c r="B50" s="11"/>
      <c r="C50" s="20"/>
      <c r="D50" s="11"/>
      <c r="E50" s="20"/>
      <c r="F50" s="11"/>
      <c r="G50" s="20"/>
      <c r="H50" s="11"/>
    </row>
    <row r="51" spans="2:8" ht="12.75">
      <c r="B51" s="11"/>
      <c r="C51" s="20"/>
      <c r="D51" s="11"/>
      <c r="E51" s="20"/>
      <c r="F51" s="11"/>
      <c r="G51" s="20"/>
      <c r="H51" s="11"/>
    </row>
    <row r="52" spans="2:8" ht="12.75">
      <c r="B52" s="11"/>
      <c r="C52" s="20"/>
      <c r="D52" s="11"/>
      <c r="E52" s="20"/>
      <c r="F52" s="11"/>
      <c r="G52" s="20"/>
      <c r="H52" s="11"/>
    </row>
    <row r="53" spans="2:8" ht="12.75">
      <c r="B53" s="11"/>
      <c r="C53" s="20"/>
      <c r="D53" s="11"/>
      <c r="E53" s="20"/>
      <c r="F53" s="11"/>
      <c r="G53" s="20"/>
      <c r="H53" s="11"/>
    </row>
    <row r="54" spans="2:8" ht="12.75">
      <c r="B54" s="11"/>
      <c r="C54" s="20"/>
      <c r="D54" s="11"/>
      <c r="E54" s="20"/>
      <c r="F54" s="11" t="s">
        <v>27</v>
      </c>
      <c r="G54" s="20"/>
      <c r="H54" s="11"/>
    </row>
    <row r="55" spans="2:8" ht="12.75">
      <c r="B55" s="11"/>
      <c r="C55" s="20"/>
      <c r="D55" s="11"/>
      <c r="E55" s="20"/>
      <c r="F55" s="11"/>
      <c r="G55" s="20"/>
      <c r="H55" s="11"/>
    </row>
    <row r="56" spans="2:8" ht="12.75">
      <c r="B56" s="11"/>
      <c r="C56" s="20"/>
      <c r="D56" s="11"/>
      <c r="E56" s="20"/>
      <c r="F56" s="11"/>
      <c r="G56" s="20"/>
      <c r="H56" s="11"/>
    </row>
    <row r="57" spans="2:8" ht="12.75">
      <c r="B57" s="11"/>
      <c r="C57" s="20"/>
      <c r="D57" s="11"/>
      <c r="E57" s="20"/>
      <c r="F57" s="11"/>
      <c r="G57" s="20"/>
      <c r="H57" s="11"/>
    </row>
    <row r="58" spans="2:8" ht="12.75">
      <c r="B58" s="11"/>
      <c r="C58" s="20"/>
      <c r="D58" s="11"/>
      <c r="E58" s="20"/>
      <c r="F58" s="11"/>
      <c r="G58" s="20"/>
      <c r="H58" s="11"/>
    </row>
    <row r="59" spans="2:8" ht="12.75">
      <c r="B59" s="11"/>
      <c r="C59" s="20"/>
      <c r="D59" s="11"/>
      <c r="E59" s="20"/>
      <c r="F59" s="11"/>
      <c r="G59" s="20"/>
      <c r="H59" s="11"/>
    </row>
    <row r="114" ht="12.75">
      <c r="B114" s="8" t="s">
        <v>27</v>
      </c>
    </row>
  </sheetData>
  <mergeCells count="6">
    <mergeCell ref="A48:H48"/>
    <mergeCell ref="A1:H1"/>
    <mergeCell ref="A2:H2"/>
    <mergeCell ref="A3:H3"/>
    <mergeCell ref="A47:H47"/>
    <mergeCell ref="A4:H4"/>
  </mergeCells>
  <printOptions horizontalCentered="1"/>
  <pageMargins left="0.7" right="0.55" top="1.24" bottom="0.393700787401575" header="0.393700787401575" footer="0.39370078740157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workbookViewId="0" topLeftCell="A1">
      <selection activeCell="B40" sqref="B40"/>
    </sheetView>
  </sheetViews>
  <sheetFormatPr defaultColWidth="9.140625" defaultRowHeight="12.75"/>
  <cols>
    <col min="1" max="1" width="2.8515625" style="8" customWidth="1"/>
    <col min="2" max="2" width="41.28125" style="8" customWidth="1"/>
    <col min="3" max="3" width="15.7109375" style="8" customWidth="1"/>
    <col min="4" max="4" width="0.85546875" style="8" customWidth="1"/>
    <col min="5" max="5" width="15.7109375" style="8" customWidth="1"/>
    <col min="6" max="6" width="4.140625" style="8" customWidth="1"/>
    <col min="7" max="8" width="9.140625" style="8" customWidth="1"/>
    <col min="9" max="9" width="9.00390625" style="8" customWidth="1"/>
    <col min="10" max="16384" width="9.140625" style="8" customWidth="1"/>
  </cols>
  <sheetData>
    <row r="1" spans="1:6" ht="18">
      <c r="A1" s="164" t="s">
        <v>151</v>
      </c>
      <c r="B1" s="164"/>
      <c r="C1" s="164"/>
      <c r="D1" s="164"/>
      <c r="E1" s="164"/>
      <c r="F1" s="13"/>
    </row>
    <row r="2" spans="1:6" ht="12.75">
      <c r="A2" s="165" t="s">
        <v>109</v>
      </c>
      <c r="B2" s="165"/>
      <c r="C2" s="165"/>
      <c r="D2" s="165"/>
      <c r="E2" s="165"/>
      <c r="F2" s="11"/>
    </row>
    <row r="3" spans="1:6" ht="12.75">
      <c r="A3" s="165" t="str">
        <f>'IS'!A3</f>
        <v>FOR THE SECOND QUARTER ENDED 30 JUNE 2004</v>
      </c>
      <c r="B3" s="165"/>
      <c r="C3" s="165"/>
      <c r="D3" s="165"/>
      <c r="E3" s="165"/>
      <c r="F3" s="11"/>
    </row>
    <row r="4" spans="1:6" ht="12.75">
      <c r="A4" s="165" t="s">
        <v>150</v>
      </c>
      <c r="B4" s="165"/>
      <c r="C4" s="165"/>
      <c r="D4" s="165"/>
      <c r="E4" s="165"/>
      <c r="F4" s="11"/>
    </row>
    <row r="5" spans="1:6" ht="12.75">
      <c r="A5" s="11"/>
      <c r="B5" s="11"/>
      <c r="C5" s="11"/>
      <c r="D5" s="11"/>
      <c r="E5" s="11"/>
      <c r="F5" s="11"/>
    </row>
    <row r="7" ht="12.75">
      <c r="A7" s="3" t="s">
        <v>112</v>
      </c>
    </row>
    <row r="9" spans="1:5" ht="12.75">
      <c r="A9" s="12"/>
      <c r="B9" s="12"/>
      <c r="C9" s="9">
        <v>38168</v>
      </c>
      <c r="D9" s="9"/>
      <c r="E9" s="9">
        <v>37986</v>
      </c>
    </row>
    <row r="10" spans="1:5" ht="12.75">
      <c r="A10" s="12"/>
      <c r="B10" s="12"/>
      <c r="C10" s="6" t="s">
        <v>11</v>
      </c>
      <c r="D10" s="6"/>
      <c r="E10" s="6" t="s">
        <v>11</v>
      </c>
    </row>
    <row r="11" spans="1:5" ht="12.75">
      <c r="A11" s="12"/>
      <c r="B11" s="12"/>
      <c r="C11" s="23"/>
      <c r="D11" s="23"/>
      <c r="E11" s="107"/>
    </row>
    <row r="12" spans="1:5" ht="12.75">
      <c r="A12" s="5" t="s">
        <v>62</v>
      </c>
      <c r="B12" s="12"/>
      <c r="C12" s="19">
        <v>15283</v>
      </c>
      <c r="D12" s="19"/>
      <c r="E12" s="19">
        <v>15459</v>
      </c>
    </row>
    <row r="13" spans="1:5" ht="12.75">
      <c r="A13" s="5"/>
      <c r="B13" s="12"/>
      <c r="C13" s="19"/>
      <c r="D13" s="19"/>
      <c r="E13" s="19"/>
    </row>
    <row r="14" spans="1:5" ht="12.75">
      <c r="A14" s="5" t="s">
        <v>12</v>
      </c>
      <c r="B14" s="12"/>
      <c r="C14" s="122" t="s">
        <v>37</v>
      </c>
      <c r="D14" s="19"/>
      <c r="E14" s="19">
        <v>43</v>
      </c>
    </row>
    <row r="15" spans="1:5" ht="12.75">
      <c r="A15" s="12"/>
      <c r="B15" s="12"/>
      <c r="C15" s="19"/>
      <c r="D15" s="19"/>
      <c r="E15" s="19"/>
    </row>
    <row r="16" spans="1:6" ht="12.75">
      <c r="A16" s="5" t="s">
        <v>13</v>
      </c>
      <c r="B16" s="12"/>
      <c r="F16" s="14"/>
    </row>
    <row r="17" spans="1:5" ht="12.75">
      <c r="A17" s="5"/>
      <c r="B17" s="12" t="s">
        <v>7</v>
      </c>
      <c r="C17" s="27">
        <v>8689</v>
      </c>
      <c r="D17" s="25"/>
      <c r="E17" s="27">
        <v>14286</v>
      </c>
    </row>
    <row r="18" spans="1:5" ht="12.75">
      <c r="A18" s="5"/>
      <c r="B18" s="12" t="s">
        <v>63</v>
      </c>
      <c r="C18" s="15">
        <v>9352</v>
      </c>
      <c r="D18" s="25"/>
      <c r="E18" s="15">
        <v>5872</v>
      </c>
    </row>
    <row r="19" spans="1:5" ht="12.75">
      <c r="A19" s="5"/>
      <c r="B19" s="12" t="s">
        <v>64</v>
      </c>
      <c r="C19" s="15">
        <v>122377</v>
      </c>
      <c r="D19" s="25"/>
      <c r="E19" s="15">
        <v>124530</v>
      </c>
    </row>
    <row r="20" spans="1:5" ht="12.75">
      <c r="A20" s="5"/>
      <c r="B20" s="12"/>
      <c r="C20" s="16">
        <f>SUM(C17:C19)</f>
        <v>140418</v>
      </c>
      <c r="D20" s="19"/>
      <c r="E20" s="16">
        <f>SUM(E17:E19)</f>
        <v>144688</v>
      </c>
    </row>
    <row r="21" spans="1:5" ht="12.75">
      <c r="A21" s="5"/>
      <c r="B21" s="12"/>
      <c r="C21" s="19"/>
      <c r="D21" s="19"/>
      <c r="E21" s="19"/>
    </row>
    <row r="22" spans="1:2" ht="12.75">
      <c r="A22" s="5" t="s">
        <v>2</v>
      </c>
      <c r="B22" s="12"/>
    </row>
    <row r="23" spans="1:5" ht="12.75">
      <c r="A23" s="5"/>
      <c r="B23" s="12" t="s">
        <v>65</v>
      </c>
      <c r="C23" s="27">
        <v>12906</v>
      </c>
      <c r="D23" s="25"/>
      <c r="E23" s="27">
        <v>6815</v>
      </c>
    </row>
    <row r="24" spans="1:5" ht="12.75">
      <c r="A24" s="5"/>
      <c r="B24" s="12" t="s">
        <v>1</v>
      </c>
      <c r="C24" s="15">
        <v>331</v>
      </c>
      <c r="D24" s="25"/>
      <c r="E24" s="15">
        <v>334</v>
      </c>
    </row>
    <row r="25" spans="1:5" ht="12.75">
      <c r="A25" s="5"/>
      <c r="B25" s="12"/>
      <c r="C25" s="16">
        <f>SUM(C23:C24)</f>
        <v>13237</v>
      </c>
      <c r="D25" s="19"/>
      <c r="E25" s="16">
        <f>SUM(E23:E24)</f>
        <v>7149</v>
      </c>
    </row>
    <row r="26" spans="1:5" ht="12.75">
      <c r="A26" s="5"/>
      <c r="B26" s="12"/>
      <c r="C26" s="19"/>
      <c r="D26" s="19"/>
      <c r="E26" s="19"/>
    </row>
    <row r="27" spans="1:5" ht="12.75">
      <c r="A27" s="5" t="s">
        <v>113</v>
      </c>
      <c r="B27" s="12"/>
      <c r="C27" s="19">
        <f>C20-C25</f>
        <v>127181</v>
      </c>
      <c r="D27" s="19"/>
      <c r="E27" s="19">
        <f>E20-E25</f>
        <v>137539</v>
      </c>
    </row>
    <row r="28" spans="1:5" ht="12.75">
      <c r="A28" s="12"/>
      <c r="B28" s="12"/>
      <c r="C28" s="19"/>
      <c r="D28" s="19"/>
      <c r="E28" s="19"/>
    </row>
    <row r="29" spans="1:5" ht="13.5" thickBot="1">
      <c r="A29" s="12"/>
      <c r="B29" s="12"/>
      <c r="C29" s="26">
        <f>SUM(C12:C14)+C27</f>
        <v>142464</v>
      </c>
      <c r="D29" s="19"/>
      <c r="E29" s="26">
        <f>SUM(E12:E14)+E27</f>
        <v>153041</v>
      </c>
    </row>
    <row r="30" spans="1:5" ht="13.5" thickTop="1">
      <c r="A30" s="12"/>
      <c r="B30" s="12"/>
      <c r="C30" s="19"/>
      <c r="D30" s="19"/>
      <c r="E30" s="19"/>
    </row>
    <row r="31" spans="1:5" ht="12.75">
      <c r="A31" s="12" t="s">
        <v>15</v>
      </c>
      <c r="B31" s="12"/>
      <c r="C31" s="19">
        <v>80784</v>
      </c>
      <c r="D31" s="19"/>
      <c r="E31" s="19">
        <v>80784</v>
      </c>
    </row>
    <row r="32" spans="1:5" ht="12.75">
      <c r="A32" s="12" t="s">
        <v>227</v>
      </c>
      <c r="B32" s="12"/>
      <c r="C32" s="19">
        <v>20520</v>
      </c>
      <c r="D32" s="19"/>
      <c r="E32" s="19">
        <v>30648</v>
      </c>
    </row>
    <row r="33" spans="1:5" ht="12.75">
      <c r="A33" s="12" t="s">
        <v>190</v>
      </c>
      <c r="B33" s="12"/>
      <c r="C33" s="21">
        <v>40392</v>
      </c>
      <c r="D33" s="19"/>
      <c r="E33" s="21">
        <v>40392</v>
      </c>
    </row>
    <row r="34" spans="1:5" ht="12.75">
      <c r="A34" s="5" t="s">
        <v>14</v>
      </c>
      <c r="B34" s="12"/>
      <c r="C34" s="19">
        <f>SUM(C31:C33)</f>
        <v>141696</v>
      </c>
      <c r="D34" s="19"/>
      <c r="E34" s="19">
        <f>SUM(E31:E33)</f>
        <v>151824</v>
      </c>
    </row>
    <row r="35" spans="1:5" ht="12.75">
      <c r="A35" s="5"/>
      <c r="B35" s="12"/>
      <c r="C35" s="19"/>
      <c r="D35" s="19"/>
      <c r="E35" s="19"/>
    </row>
    <row r="36" spans="1:2" ht="12.75">
      <c r="A36" s="5" t="s">
        <v>66</v>
      </c>
      <c r="B36" s="12"/>
    </row>
    <row r="37" spans="1:5" ht="12.75">
      <c r="A37" s="12"/>
      <c r="B37" s="12" t="s">
        <v>67</v>
      </c>
      <c r="C37" s="16">
        <v>768</v>
      </c>
      <c r="D37" s="19"/>
      <c r="E37" s="16">
        <v>1217</v>
      </c>
    </row>
    <row r="38" spans="1:5" ht="12.75">
      <c r="A38" s="12"/>
      <c r="B38" s="12"/>
      <c r="C38" s="16">
        <f>SUM(C37:C37)</f>
        <v>768</v>
      </c>
      <c r="D38" s="19"/>
      <c r="E38" s="16">
        <f>SUM(E37:E37)</f>
        <v>1217</v>
      </c>
    </row>
    <row r="39" spans="1:5" ht="12.75">
      <c r="A39" s="12"/>
      <c r="B39" s="12"/>
      <c r="C39" s="19"/>
      <c r="D39" s="19"/>
      <c r="E39" s="19"/>
    </row>
    <row r="40" spans="1:7" ht="13.5" thickBot="1">
      <c r="A40" s="12"/>
      <c r="B40" s="12"/>
      <c r="C40" s="26">
        <f>C34+C38</f>
        <v>142464</v>
      </c>
      <c r="D40" s="19"/>
      <c r="E40" s="26">
        <f>E34+E38</f>
        <v>153041</v>
      </c>
      <c r="G40" s="17"/>
    </row>
    <row r="41" spans="1:7" ht="13.5" thickTop="1">
      <c r="A41" s="12"/>
      <c r="B41" s="12"/>
      <c r="C41" s="20"/>
      <c r="D41" s="20"/>
      <c r="E41" s="20"/>
      <c r="G41" s="17"/>
    </row>
    <row r="42" spans="1:7" ht="13.5" thickBot="1">
      <c r="A42" s="12" t="s">
        <v>209</v>
      </c>
      <c r="B42" s="12"/>
      <c r="C42" s="72">
        <f>(C34-C33)/C31</f>
        <v>1.2540106951871657</v>
      </c>
      <c r="D42" s="20"/>
      <c r="E42" s="72">
        <f>(E34-E14-E33)/E31</f>
        <v>1.3788497722321251</v>
      </c>
      <c r="G42" s="17"/>
    </row>
    <row r="43" spans="1:7" ht="13.5" thickTop="1">
      <c r="A43" s="12"/>
      <c r="B43" s="12"/>
      <c r="C43" s="12"/>
      <c r="D43" s="12"/>
      <c r="E43" s="12"/>
      <c r="G43" s="17"/>
    </row>
    <row r="44" ht="12.75">
      <c r="A44" s="8" t="s">
        <v>106</v>
      </c>
    </row>
    <row r="45" ht="12.75">
      <c r="A45" s="8" t="s">
        <v>226</v>
      </c>
    </row>
    <row r="46" ht="12.75">
      <c r="A46" s="8" t="s">
        <v>252</v>
      </c>
    </row>
    <row r="47" ht="12.75">
      <c r="A47" s="8" t="s">
        <v>197</v>
      </c>
    </row>
    <row r="48" ht="12.75">
      <c r="A48" s="81"/>
    </row>
    <row r="49" spans="1:6" ht="12.75">
      <c r="A49" s="163" t="s">
        <v>114</v>
      </c>
      <c r="B49" s="163"/>
      <c r="C49" s="163"/>
      <c r="D49" s="163"/>
      <c r="E49" s="163"/>
      <c r="F49" s="11"/>
    </row>
    <row r="50" spans="1:6" ht="12.75">
      <c r="A50" s="163" t="s">
        <v>222</v>
      </c>
      <c r="B50" s="163"/>
      <c r="C50" s="163"/>
      <c r="D50" s="163"/>
      <c r="E50" s="163"/>
      <c r="F50" s="11"/>
    </row>
    <row r="51" spans="2:6" ht="12.75">
      <c r="B51" s="11"/>
      <c r="C51" s="11"/>
      <c r="D51" s="11"/>
      <c r="E51" s="11"/>
      <c r="F51" s="11"/>
    </row>
    <row r="52" spans="3:5" ht="12.75">
      <c r="C52" s="14"/>
      <c r="D52" s="14"/>
      <c r="E52" s="14"/>
    </row>
    <row r="54" ht="12.75">
      <c r="A54" s="8" t="s">
        <v>106</v>
      </c>
    </row>
    <row r="117" ht="12.75">
      <c r="E117" s="8" t="s">
        <v>27</v>
      </c>
    </row>
  </sheetData>
  <mergeCells count="6">
    <mergeCell ref="A50:E50"/>
    <mergeCell ref="A1:E1"/>
    <mergeCell ref="A2:E2"/>
    <mergeCell ref="A3:E3"/>
    <mergeCell ref="A49:E49"/>
    <mergeCell ref="A4:E4"/>
  </mergeCells>
  <printOptions horizontalCentered="1"/>
  <pageMargins left="0.3937007874015748" right="0.3937007874015748" top="0.81" bottom="0.3937007874015748" header="0.3937007874015748" footer="0.433070866141732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"/>
  <sheetViews>
    <sheetView workbookViewId="0" topLeftCell="A1">
      <selection activeCell="E25" sqref="E25"/>
    </sheetView>
  </sheetViews>
  <sheetFormatPr defaultColWidth="9.140625" defaultRowHeight="12.75"/>
  <cols>
    <col min="1" max="1" width="2.8515625" style="0" customWidth="1"/>
    <col min="2" max="2" width="49.8515625" style="0" customWidth="1"/>
    <col min="3" max="3" width="13.140625" style="0" customWidth="1"/>
    <col min="4" max="4" width="6.140625" style="0" customWidth="1"/>
    <col min="5" max="5" width="13.00390625" style="0" customWidth="1"/>
  </cols>
  <sheetData>
    <row r="1" spans="1:5" s="8" customFormat="1" ht="18">
      <c r="A1" s="164" t="s">
        <v>151</v>
      </c>
      <c r="B1" s="164"/>
      <c r="C1" s="164"/>
      <c r="D1" s="164"/>
      <c r="E1" s="13"/>
    </row>
    <row r="2" spans="1:5" s="8" customFormat="1" ht="12.75">
      <c r="A2" s="165" t="s">
        <v>109</v>
      </c>
      <c r="B2" s="165"/>
      <c r="C2" s="165"/>
      <c r="D2" s="165"/>
      <c r="E2" s="11"/>
    </row>
    <row r="3" spans="1:5" s="8" customFormat="1" ht="12.75">
      <c r="A3" s="165" t="str">
        <f>'IS'!A3</f>
        <v>FOR THE SECOND QUARTER ENDED 30 JUNE 2004</v>
      </c>
      <c r="B3" s="165"/>
      <c r="C3" s="165"/>
      <c r="D3" s="165"/>
      <c r="E3" s="11"/>
    </row>
    <row r="4" spans="1:5" s="8" customFormat="1" ht="12.75">
      <c r="A4" s="165" t="s">
        <v>150</v>
      </c>
      <c r="B4" s="165"/>
      <c r="C4" s="165"/>
      <c r="D4" s="165"/>
      <c r="E4" s="11"/>
    </row>
    <row r="5" spans="1:5" s="8" customFormat="1" ht="12.75">
      <c r="A5" s="11"/>
      <c r="B5" s="11"/>
      <c r="C5" s="11"/>
      <c r="D5" s="11"/>
      <c r="E5" s="11"/>
    </row>
    <row r="7" spans="1:5" ht="12.75">
      <c r="A7" s="3" t="s">
        <v>116</v>
      </c>
      <c r="C7" s="3"/>
      <c r="D7" s="3"/>
      <c r="E7" s="3"/>
    </row>
    <row r="8" spans="1:5" ht="12.75">
      <c r="A8" s="3"/>
      <c r="C8" s="3"/>
      <c r="E8" s="3"/>
    </row>
    <row r="9" spans="1:5" ht="12.75">
      <c r="A9" s="5"/>
      <c r="B9" s="5"/>
      <c r="C9" s="1" t="s">
        <v>257</v>
      </c>
      <c r="E9" s="1" t="s">
        <v>257</v>
      </c>
    </row>
    <row r="10" spans="1:5" ht="12.75">
      <c r="A10" s="5"/>
      <c r="B10" s="5"/>
      <c r="C10" s="6" t="s">
        <v>40</v>
      </c>
      <c r="D10" s="3"/>
      <c r="E10" s="6" t="s">
        <v>40</v>
      </c>
    </row>
    <row r="11" spans="1:5" ht="12.75">
      <c r="A11" s="5"/>
      <c r="B11" s="5"/>
      <c r="C11" s="9">
        <v>38168</v>
      </c>
      <c r="D11" s="3"/>
      <c r="E11" s="9">
        <v>37802</v>
      </c>
    </row>
    <row r="12" spans="1:5" ht="12.75">
      <c r="A12" s="5"/>
      <c r="B12" s="5"/>
      <c r="C12" s="6" t="s">
        <v>11</v>
      </c>
      <c r="D12" s="3"/>
      <c r="E12" s="6" t="s">
        <v>11</v>
      </c>
    </row>
    <row r="13" spans="1:5" ht="12.75">
      <c r="A13" s="2"/>
      <c r="B13" s="2"/>
      <c r="C13" s="23"/>
      <c r="E13" s="24"/>
    </row>
    <row r="14" spans="1:5" ht="12.75">
      <c r="A14" s="5" t="s">
        <v>117</v>
      </c>
      <c r="B14" s="2"/>
      <c r="C14" s="23"/>
      <c r="E14" s="23"/>
    </row>
    <row r="15" spans="1:5" ht="12.75">
      <c r="A15" s="5" t="s">
        <v>304</v>
      </c>
      <c r="B15" s="2"/>
      <c r="C15" s="23"/>
      <c r="E15" s="23"/>
    </row>
    <row r="16" spans="1:5" ht="12.75">
      <c r="A16" s="12" t="s">
        <v>306</v>
      </c>
      <c r="B16" s="5"/>
      <c r="C16" s="83">
        <f>-9139-C26</f>
        <v>604</v>
      </c>
      <c r="D16" s="3"/>
      <c r="E16" s="83">
        <f>1174-E26</f>
        <v>5535</v>
      </c>
    </row>
    <row r="17" spans="1:5" ht="12.75">
      <c r="A17" s="12"/>
      <c r="B17" s="5"/>
      <c r="C17" s="83"/>
      <c r="D17" s="3"/>
      <c r="E17" s="83" t="s">
        <v>106</v>
      </c>
    </row>
    <row r="18" spans="1:5" ht="12.75">
      <c r="A18" s="12" t="s">
        <v>68</v>
      </c>
      <c r="B18" s="5"/>
      <c r="C18" s="83"/>
      <c r="E18" s="83"/>
    </row>
    <row r="19" spans="1:5" ht="12.75">
      <c r="A19" s="12"/>
      <c r="B19" s="12" t="s">
        <v>140</v>
      </c>
      <c r="C19" s="83">
        <f>584-C29</f>
        <v>198</v>
      </c>
      <c r="E19" s="83">
        <f>830-E29</f>
        <v>251</v>
      </c>
    </row>
    <row r="20" spans="1:5" ht="12" customHeight="1">
      <c r="A20" s="5"/>
      <c r="B20" s="12" t="s">
        <v>69</v>
      </c>
      <c r="C20" s="83">
        <f>7154-C30-C32</f>
        <v>124</v>
      </c>
      <c r="E20" s="83">
        <f>439-E30</f>
        <v>323</v>
      </c>
    </row>
    <row r="21" spans="1:5" ht="12.75">
      <c r="A21" s="5"/>
      <c r="B21" s="12" t="s">
        <v>70</v>
      </c>
      <c r="C21" s="135">
        <v>-1855</v>
      </c>
      <c r="E21" s="135">
        <v>-1944</v>
      </c>
    </row>
    <row r="22" spans="1:5" ht="12.75">
      <c r="A22" s="5"/>
      <c r="B22" s="29"/>
      <c r="C22" s="84"/>
      <c r="E22" s="84"/>
    </row>
    <row r="23" spans="1:5" ht="12.75">
      <c r="A23" s="12" t="s">
        <v>232</v>
      </c>
      <c r="B23" s="5"/>
      <c r="C23" s="135">
        <f>SUM(C16:C22)</f>
        <v>-929</v>
      </c>
      <c r="D23" s="4"/>
      <c r="E23" s="83">
        <f>SUM(E16:E22)</f>
        <v>4165</v>
      </c>
    </row>
    <row r="24" spans="1:5" ht="12.75">
      <c r="A24" s="12"/>
      <c r="B24" s="5"/>
      <c r="C24" s="83"/>
      <c r="E24" s="83"/>
    </row>
    <row r="25" spans="1:5" ht="12.75">
      <c r="A25" s="5" t="s">
        <v>305</v>
      </c>
      <c r="B25" s="2"/>
      <c r="C25" s="23"/>
      <c r="E25" s="23"/>
    </row>
    <row r="26" spans="1:5" ht="12.75">
      <c r="A26" s="12" t="s">
        <v>308</v>
      </c>
      <c r="B26" s="5"/>
      <c r="C26" s="135">
        <f>'Explan.Note '!J38</f>
        <v>-9743</v>
      </c>
      <c r="D26" s="3"/>
      <c r="E26" s="135">
        <f>'Explan.Note '!L38</f>
        <v>-4361</v>
      </c>
    </row>
    <row r="27" spans="1:5" ht="12.75">
      <c r="A27" s="12"/>
      <c r="B27" s="5"/>
      <c r="C27" s="83"/>
      <c r="D27" s="3"/>
      <c r="E27" s="83" t="s">
        <v>106</v>
      </c>
    </row>
    <row r="28" spans="1:5" ht="12.75">
      <c r="A28" s="12" t="s">
        <v>68</v>
      </c>
      <c r="B28" s="5"/>
      <c r="C28" s="83"/>
      <c r="E28" s="83"/>
    </row>
    <row r="29" spans="1:5" ht="12.75">
      <c r="A29" s="12"/>
      <c r="B29" s="12" t="s">
        <v>140</v>
      </c>
      <c r="C29" s="83">
        <v>386</v>
      </c>
      <c r="E29" s="83">
        <v>579</v>
      </c>
    </row>
    <row r="30" spans="1:5" ht="12" customHeight="1">
      <c r="A30" s="5"/>
      <c r="B30" s="12" t="s">
        <v>69</v>
      </c>
      <c r="C30" s="83">
        <f>7030-C32</f>
        <v>207</v>
      </c>
      <c r="E30" s="83">
        <v>116</v>
      </c>
    </row>
    <row r="31" spans="1:5" ht="12.75">
      <c r="A31" s="5"/>
      <c r="B31" s="12" t="s">
        <v>70</v>
      </c>
      <c r="C31" s="83" t="s">
        <v>37</v>
      </c>
      <c r="E31" s="117" t="s">
        <v>37</v>
      </c>
    </row>
    <row r="32" spans="1:5" ht="12.75">
      <c r="A32" s="5"/>
      <c r="B32" s="29" t="s">
        <v>279</v>
      </c>
      <c r="C32" s="83">
        <v>6823</v>
      </c>
      <c r="E32" s="117" t="s">
        <v>37</v>
      </c>
    </row>
    <row r="33" spans="1:5" ht="12.75">
      <c r="A33" s="5"/>
      <c r="B33" s="29"/>
      <c r="C33" s="84"/>
      <c r="E33" s="84"/>
    </row>
    <row r="34" spans="1:5" ht="12.75">
      <c r="A34" s="12" t="s">
        <v>307</v>
      </c>
      <c r="B34" s="5"/>
      <c r="C34" s="135">
        <f>SUM(C26:C33)</f>
        <v>-2327</v>
      </c>
      <c r="D34" s="4"/>
      <c r="E34" s="135">
        <f>SUM(E26:E33)</f>
        <v>-3666</v>
      </c>
    </row>
    <row r="35" spans="1:5" ht="12.75">
      <c r="A35" s="12"/>
      <c r="B35" s="5"/>
      <c r="C35" s="83"/>
      <c r="E35" s="135"/>
    </row>
    <row r="36" spans="1:5" ht="12.75">
      <c r="A36" s="12" t="s">
        <v>71</v>
      </c>
      <c r="B36" s="5"/>
      <c r="C36" s="83"/>
      <c r="E36" s="135"/>
    </row>
    <row r="37" spans="1:5" ht="12.75">
      <c r="A37" s="5"/>
      <c r="B37" s="12" t="s">
        <v>72</v>
      </c>
      <c r="C37" s="83">
        <v>1619</v>
      </c>
      <c r="E37" s="135">
        <v>-9317</v>
      </c>
    </row>
    <row r="38" spans="1:5" ht="12.75">
      <c r="A38" s="5"/>
      <c r="B38" s="12" t="s">
        <v>73</v>
      </c>
      <c r="C38" s="136">
        <v>-634</v>
      </c>
      <c r="E38" s="84">
        <v>2798</v>
      </c>
    </row>
    <row r="39" spans="1:5" ht="12.75">
      <c r="A39" s="12" t="s">
        <v>142</v>
      </c>
      <c r="B39" s="12"/>
      <c r="C39" s="135">
        <f>C23+C34+C37+C38</f>
        <v>-2271</v>
      </c>
      <c r="E39" s="135">
        <f>E23+E34+E37+E38</f>
        <v>-6020</v>
      </c>
    </row>
    <row r="40" spans="1:5" ht="12.75">
      <c r="A40" s="5"/>
      <c r="B40" s="12" t="s">
        <v>143</v>
      </c>
      <c r="C40" s="135">
        <v>-3</v>
      </c>
      <c r="E40" s="135">
        <v>-189</v>
      </c>
    </row>
    <row r="41" spans="1:5" ht="12.75">
      <c r="A41" s="5"/>
      <c r="B41" s="29" t="s">
        <v>313</v>
      </c>
      <c r="C41" s="135">
        <v>-361</v>
      </c>
      <c r="E41" s="117" t="s">
        <v>37</v>
      </c>
    </row>
    <row r="42" spans="1:5" ht="12.75">
      <c r="A42" s="5"/>
      <c r="B42" s="28" t="s">
        <v>261</v>
      </c>
      <c r="C42" s="135">
        <f>-538-C41</f>
        <v>-177</v>
      </c>
      <c r="E42" s="117" t="s">
        <v>37</v>
      </c>
    </row>
    <row r="43" spans="1:5" ht="12.75">
      <c r="A43" s="5" t="s">
        <v>154</v>
      </c>
      <c r="B43" s="5"/>
      <c r="C43" s="137">
        <f>SUM(C39:C42)</f>
        <v>-2812</v>
      </c>
      <c r="E43" s="137">
        <f>SUM(E39:E40)</f>
        <v>-6209</v>
      </c>
    </row>
    <row r="44" spans="1:5" ht="12.75">
      <c r="A44" s="5"/>
      <c r="B44" s="5"/>
      <c r="C44" s="83"/>
      <c r="E44" s="83"/>
    </row>
    <row r="45" spans="1:5" ht="12.75">
      <c r="A45" s="5" t="s">
        <v>118</v>
      </c>
      <c r="B45" s="5"/>
      <c r="C45" s="83"/>
      <c r="E45" s="83"/>
    </row>
    <row r="46" spans="1:5" ht="12.75">
      <c r="A46" s="5"/>
      <c r="B46" s="12" t="s">
        <v>141</v>
      </c>
      <c r="C46" s="83">
        <v>2100</v>
      </c>
      <c r="E46" s="83">
        <v>1842</v>
      </c>
    </row>
    <row r="47" spans="1:5" ht="12.75">
      <c r="A47" s="5"/>
      <c r="B47" s="12" t="s">
        <v>74</v>
      </c>
      <c r="C47" s="135">
        <v>-436</v>
      </c>
      <c r="E47" s="135">
        <v>-68</v>
      </c>
    </row>
    <row r="48" spans="1:5" ht="12.75">
      <c r="A48" s="5" t="s">
        <v>233</v>
      </c>
      <c r="B48" s="12"/>
      <c r="C48" s="85">
        <f>C46+C47</f>
        <v>1664</v>
      </c>
      <c r="E48" s="85">
        <f>E46+E47</f>
        <v>1774</v>
      </c>
    </row>
    <row r="49" spans="1:5" ht="12.75">
      <c r="A49" s="5"/>
      <c r="B49" s="12"/>
      <c r="C49" s="83"/>
      <c r="E49" s="83"/>
    </row>
    <row r="50" spans="1:5" ht="12.75">
      <c r="A50" s="5" t="s">
        <v>195</v>
      </c>
      <c r="B50" s="5"/>
      <c r="C50" s="83"/>
      <c r="E50" s="83"/>
    </row>
    <row r="51" spans="1:5" ht="12.75" hidden="1">
      <c r="A51" s="5"/>
      <c r="B51" s="12" t="s">
        <v>203</v>
      </c>
      <c r="C51" s="83">
        <v>0</v>
      </c>
      <c r="E51" s="83">
        <v>0</v>
      </c>
    </row>
    <row r="52" spans="1:5" ht="12.75" hidden="1">
      <c r="A52" s="5"/>
      <c r="B52" s="12" t="s">
        <v>204</v>
      </c>
      <c r="C52" s="83">
        <v>0</v>
      </c>
      <c r="E52" s="83">
        <v>0</v>
      </c>
    </row>
    <row r="53" spans="1:5" ht="12.75" hidden="1">
      <c r="A53" s="5"/>
      <c r="B53" s="12" t="s">
        <v>202</v>
      </c>
      <c r="C53" s="83">
        <v>0</v>
      </c>
      <c r="E53" s="83">
        <v>0</v>
      </c>
    </row>
    <row r="54" spans="1:5" ht="12.75" hidden="1">
      <c r="A54" s="5"/>
      <c r="B54" s="28" t="s">
        <v>206</v>
      </c>
      <c r="C54" s="83">
        <v>0</v>
      </c>
      <c r="E54" s="83">
        <v>0</v>
      </c>
    </row>
    <row r="55" spans="1:5" ht="12.75">
      <c r="A55" s="5"/>
      <c r="B55" s="12" t="s">
        <v>196</v>
      </c>
      <c r="C55" s="136">
        <v>-1005</v>
      </c>
      <c r="E55" s="136">
        <v>-1012</v>
      </c>
    </row>
    <row r="56" spans="1:5" ht="12.75">
      <c r="A56" s="5" t="s">
        <v>309</v>
      </c>
      <c r="B56" s="12"/>
      <c r="C56" s="137">
        <f>SUM(C51:C55)</f>
        <v>-1005</v>
      </c>
      <c r="E56" s="137">
        <f>SUM(E51:E55)</f>
        <v>-1012</v>
      </c>
    </row>
    <row r="57" spans="1:5" ht="12.75">
      <c r="A57" s="5"/>
      <c r="B57" s="12"/>
      <c r="C57" s="83"/>
      <c r="E57" s="83"/>
    </row>
    <row r="58" spans="1:5" ht="12.75">
      <c r="A58" s="5" t="s">
        <v>193</v>
      </c>
      <c r="B58" s="12"/>
      <c r="C58" s="135">
        <f>C43+C48+C56</f>
        <v>-2153</v>
      </c>
      <c r="E58" s="135">
        <f>E43+E48+E56</f>
        <v>-5447</v>
      </c>
    </row>
    <row r="59" spans="1:5" ht="12.75">
      <c r="A59" s="5"/>
      <c r="B59" s="12"/>
      <c r="C59" s="83"/>
      <c r="E59" s="83"/>
    </row>
    <row r="60" spans="1:5" ht="12.75">
      <c r="A60" s="5" t="s">
        <v>217</v>
      </c>
      <c r="B60" s="12"/>
      <c r="C60" s="83">
        <f>'BS'!E19</f>
        <v>124530</v>
      </c>
      <c r="E60" s="83">
        <v>132320</v>
      </c>
    </row>
    <row r="61" spans="1:5" ht="12.75">
      <c r="A61" s="5"/>
      <c r="B61" s="5"/>
      <c r="C61" s="83"/>
      <c r="E61" s="83"/>
    </row>
    <row r="62" spans="1:5" ht="13.5" thickBot="1">
      <c r="A62" s="5" t="s">
        <v>216</v>
      </c>
      <c r="B62" s="5"/>
      <c r="C62" s="86">
        <f>SUM(C58:C61)</f>
        <v>122377</v>
      </c>
      <c r="E62" s="86">
        <f>SUM(E58:E61)</f>
        <v>126873</v>
      </c>
    </row>
    <row r="63" spans="1:5" ht="13.5" thickTop="1">
      <c r="A63" s="5"/>
      <c r="B63" s="5"/>
      <c r="C63" s="20"/>
      <c r="E63" s="7"/>
    </row>
    <row r="64" spans="1:5" ht="12.75">
      <c r="A64" s="5"/>
      <c r="B64" s="5"/>
      <c r="C64" s="12"/>
      <c r="E64" s="7"/>
    </row>
    <row r="67" spans="1:4" ht="12.75">
      <c r="A67" s="163" t="s">
        <v>119</v>
      </c>
      <c r="B67" s="163"/>
      <c r="C67" s="163"/>
      <c r="D67" s="163"/>
    </row>
    <row r="68" spans="1:4" ht="12.75">
      <c r="A68" s="163" t="s">
        <v>221</v>
      </c>
      <c r="B68" s="163"/>
      <c r="C68" s="163"/>
      <c r="D68" s="163"/>
    </row>
    <row r="69" spans="1:4" ht="12.75">
      <c r="A69" s="3"/>
      <c r="B69" s="1"/>
      <c r="C69" s="1"/>
      <c r="D69" s="1"/>
    </row>
    <row r="70" ht="15">
      <c r="A70" s="10"/>
    </row>
    <row r="74" ht="12.75">
      <c r="C74" s="4"/>
    </row>
    <row r="139" ht="12.75">
      <c r="C139" t="s">
        <v>27</v>
      </c>
    </row>
  </sheetData>
  <mergeCells count="6">
    <mergeCell ref="A67:D67"/>
    <mergeCell ref="A68:D68"/>
    <mergeCell ref="A1:D1"/>
    <mergeCell ref="A2:D2"/>
    <mergeCell ref="A3:D3"/>
    <mergeCell ref="A4:D4"/>
  </mergeCells>
  <printOptions horizontalCentered="1"/>
  <pageMargins left="0.3937007874015748" right="0.3937007874015748" top="0.65" bottom="0.3937007874015748" header="0.3937007874015748" footer="0.4330708661417323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C71">
      <selection activeCell="M82" sqref="M82"/>
    </sheetView>
  </sheetViews>
  <sheetFormatPr defaultColWidth="9.140625" defaultRowHeight="12.75"/>
  <cols>
    <col min="1" max="1" width="4.57421875" style="3" customWidth="1"/>
    <col min="2" max="2" width="46.8515625" style="3" customWidth="1"/>
    <col min="3" max="3" width="10.7109375" style="3" customWidth="1"/>
    <col min="4" max="4" width="0.85546875" style="3" customWidth="1"/>
    <col min="5" max="5" width="12.7109375" style="3" customWidth="1"/>
    <col min="6" max="6" width="0.85546875" style="3" customWidth="1"/>
    <col min="7" max="7" width="12.7109375" style="3" customWidth="1"/>
    <col min="8" max="8" width="0.85546875" style="3" customWidth="1"/>
    <col min="9" max="9" width="10.7109375" style="87" customWidth="1"/>
    <col min="10" max="10" width="0.85546875" style="87" customWidth="1"/>
    <col min="11" max="11" width="14.8515625" style="87" customWidth="1"/>
    <col min="12" max="12" width="5.140625" style="3" customWidth="1"/>
    <col min="13" max="16384" width="9.140625" style="3" customWidth="1"/>
  </cols>
  <sheetData>
    <row r="1" spans="1:11" s="8" customFormat="1" ht="18">
      <c r="A1" s="164" t="s">
        <v>151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8" customFormat="1" ht="12.75">
      <c r="A2" s="165" t="s">
        <v>109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s="8" customFormat="1" ht="12.75">
      <c r="A3" s="165" t="str">
        <f>'IS'!A3</f>
        <v>FOR THE SECOND QUARTER ENDED 30 JUNE 2004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2.75">
      <c r="A4" s="165" t="s">
        <v>150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6" ht="12.75">
      <c r="A6" s="3" t="s">
        <v>120</v>
      </c>
    </row>
    <row r="7" spans="1:11" ht="12.75">
      <c r="A7" s="5"/>
      <c r="B7" s="5"/>
      <c r="C7" s="6"/>
      <c r="D7" s="6"/>
      <c r="E7" s="6"/>
      <c r="F7" s="6"/>
      <c r="G7" s="6" t="s">
        <v>77</v>
      </c>
      <c r="H7" s="6"/>
      <c r="I7" s="88"/>
      <c r="J7" s="88"/>
      <c r="K7" s="88"/>
    </row>
    <row r="8" spans="1:11" ht="12.75">
      <c r="A8" s="5"/>
      <c r="B8" s="5"/>
      <c r="C8" s="6" t="s">
        <v>75</v>
      </c>
      <c r="D8" s="6"/>
      <c r="E8" s="6"/>
      <c r="F8" s="6"/>
      <c r="G8" s="6" t="s">
        <v>107</v>
      </c>
      <c r="H8" s="6"/>
      <c r="I8" s="88" t="s">
        <v>192</v>
      </c>
      <c r="J8" s="88"/>
      <c r="K8" s="88"/>
    </row>
    <row r="9" spans="1:11" ht="12.75">
      <c r="A9" s="5"/>
      <c r="B9" s="5"/>
      <c r="C9" s="6" t="s">
        <v>76</v>
      </c>
      <c r="D9" s="6"/>
      <c r="E9" s="6" t="s">
        <v>190</v>
      </c>
      <c r="F9" s="6"/>
      <c r="G9" s="6" t="s">
        <v>108</v>
      </c>
      <c r="H9" s="6"/>
      <c r="I9" s="88" t="s">
        <v>170</v>
      </c>
      <c r="J9" s="88"/>
      <c r="K9" s="88" t="s">
        <v>46</v>
      </c>
    </row>
    <row r="10" spans="1:11" ht="12.75">
      <c r="A10" s="5"/>
      <c r="B10" s="5"/>
      <c r="C10" s="6" t="s">
        <v>11</v>
      </c>
      <c r="D10" s="6"/>
      <c r="E10" s="6" t="s">
        <v>11</v>
      </c>
      <c r="F10" s="6"/>
      <c r="G10" s="6" t="s">
        <v>11</v>
      </c>
      <c r="H10" s="6"/>
      <c r="I10" s="88" t="s">
        <v>11</v>
      </c>
      <c r="J10" s="88"/>
      <c r="K10" s="88" t="s">
        <v>11</v>
      </c>
    </row>
    <row r="11" spans="1:11" ht="12.75">
      <c r="A11" s="5"/>
      <c r="B11" s="5"/>
      <c r="C11" s="6"/>
      <c r="D11" s="6"/>
      <c r="E11" s="6"/>
      <c r="F11" s="6"/>
      <c r="G11" s="6"/>
      <c r="H11" s="6"/>
      <c r="I11" s="88"/>
      <c r="J11" s="88"/>
      <c r="K11" s="88"/>
    </row>
    <row r="12" spans="1:11" ht="12.75">
      <c r="A12" s="5" t="s">
        <v>253</v>
      </c>
      <c r="B12" s="5"/>
      <c r="C12" s="6"/>
      <c r="D12" s="6"/>
      <c r="E12" s="6"/>
      <c r="F12" s="6"/>
      <c r="G12" s="6"/>
      <c r="H12" s="6"/>
      <c r="I12" s="88"/>
      <c r="J12" s="88"/>
      <c r="K12" s="88"/>
    </row>
    <row r="13" spans="1:11" ht="12.75">
      <c r="A13" s="5"/>
      <c r="B13" s="5"/>
      <c r="C13" s="24"/>
      <c r="D13" s="24"/>
      <c r="E13" s="24"/>
      <c r="F13" s="24"/>
      <c r="G13" s="24"/>
      <c r="H13" s="24"/>
      <c r="I13" s="88"/>
      <c r="J13" s="88"/>
      <c r="K13" s="88"/>
    </row>
    <row r="14" spans="1:11" s="8" customFormat="1" ht="12.75">
      <c r="A14" s="28" t="s">
        <v>212</v>
      </c>
      <c r="B14" s="28"/>
      <c r="C14" s="83">
        <v>80784</v>
      </c>
      <c r="D14" s="83"/>
      <c r="E14" s="83">
        <v>40392</v>
      </c>
      <c r="F14" s="83"/>
      <c r="G14" s="83">
        <v>40635</v>
      </c>
      <c r="H14" s="83"/>
      <c r="I14" s="135">
        <v>-9987</v>
      </c>
      <c r="J14" s="83"/>
      <c r="K14" s="83">
        <f>C14+E14+G14+I14</f>
        <v>151824</v>
      </c>
    </row>
    <row r="15" spans="1:11" s="8" customFormat="1" ht="12.75">
      <c r="A15" s="12"/>
      <c r="B15" s="12"/>
      <c r="C15" s="83"/>
      <c r="D15" s="83"/>
      <c r="E15" s="83"/>
      <c r="F15" s="83"/>
      <c r="G15" s="83"/>
      <c r="H15" s="83"/>
      <c r="I15" s="135"/>
      <c r="J15" s="83"/>
      <c r="K15" s="83"/>
    </row>
    <row r="16" spans="1:11" s="8" customFormat="1" ht="12.75">
      <c r="A16" s="12" t="s">
        <v>158</v>
      </c>
      <c r="B16" s="12"/>
      <c r="C16" s="117" t="s">
        <v>37</v>
      </c>
      <c r="D16" s="83"/>
      <c r="E16" s="117" t="s">
        <v>37</v>
      </c>
      <c r="F16" s="83"/>
      <c r="G16" s="117" t="s">
        <v>37</v>
      </c>
      <c r="H16" s="83"/>
      <c r="I16" s="135">
        <f>'IS'!F39</f>
        <v>-9124</v>
      </c>
      <c r="J16" s="83"/>
      <c r="K16" s="135">
        <f>I16</f>
        <v>-9124</v>
      </c>
    </row>
    <row r="17" spans="1:11" s="8" customFormat="1" ht="12.75">
      <c r="A17" s="12"/>
      <c r="B17" s="12"/>
      <c r="C17" s="83"/>
      <c r="D17" s="83"/>
      <c r="E17" s="83"/>
      <c r="F17" s="83"/>
      <c r="G17" s="83"/>
      <c r="H17" s="83"/>
      <c r="I17" s="135"/>
      <c r="J17" s="83"/>
      <c r="K17" s="135"/>
    </row>
    <row r="18" spans="1:11" s="8" customFormat="1" ht="12.75">
      <c r="A18" s="12" t="s">
        <v>198</v>
      </c>
      <c r="B18" s="12"/>
      <c r="C18" s="117" t="s">
        <v>37</v>
      </c>
      <c r="D18" s="83"/>
      <c r="E18" s="117" t="s">
        <v>37</v>
      </c>
      <c r="F18" s="83"/>
      <c r="G18" s="117" t="s">
        <v>37</v>
      </c>
      <c r="H18" s="83"/>
      <c r="I18" s="135">
        <v>-1004</v>
      </c>
      <c r="J18" s="83"/>
      <c r="K18" s="135">
        <f>I18</f>
        <v>-1004</v>
      </c>
    </row>
    <row r="19" spans="1:11" s="8" customFormat="1" ht="12.75">
      <c r="A19" s="12"/>
      <c r="B19" s="12"/>
      <c r="C19" s="83"/>
      <c r="D19" s="83"/>
      <c r="E19" s="83"/>
      <c r="F19" s="83"/>
      <c r="G19" s="83"/>
      <c r="H19" s="83"/>
      <c r="I19" s="83"/>
      <c r="J19" s="83"/>
      <c r="K19" s="135"/>
    </row>
    <row r="20" spans="1:11" s="8" customFormat="1" ht="12.75">
      <c r="A20" s="12" t="s">
        <v>246</v>
      </c>
      <c r="B20" s="12"/>
      <c r="C20" s="83" t="s">
        <v>37</v>
      </c>
      <c r="D20" s="83"/>
      <c r="E20" s="83" t="s">
        <v>37</v>
      </c>
      <c r="F20" s="83"/>
      <c r="G20" s="135">
        <f>-I20</f>
        <v>-38</v>
      </c>
      <c r="H20" s="83"/>
      <c r="I20" s="83">
        <f>19*2</f>
        <v>38</v>
      </c>
      <c r="J20" s="83"/>
      <c r="K20" s="83" t="s">
        <v>37</v>
      </c>
    </row>
    <row r="21" spans="1:11" s="8" customFormat="1" ht="12.75">
      <c r="A21" s="12"/>
      <c r="B21" s="12"/>
      <c r="C21" s="83"/>
      <c r="D21" s="83"/>
      <c r="E21" s="83"/>
      <c r="F21" s="83"/>
      <c r="G21" s="83"/>
      <c r="H21" s="83"/>
      <c r="I21" s="83"/>
      <c r="J21" s="83"/>
      <c r="K21" s="83"/>
    </row>
    <row r="22" spans="1:11" s="8" customFormat="1" ht="13.5" thickBot="1">
      <c r="A22" s="12" t="s">
        <v>254</v>
      </c>
      <c r="B22" s="12"/>
      <c r="C22" s="86">
        <f>SUM(C14:C21)</f>
        <v>80784</v>
      </c>
      <c r="D22" s="83"/>
      <c r="E22" s="86">
        <f>SUM(E14:E21)</f>
        <v>40392</v>
      </c>
      <c r="F22" s="83"/>
      <c r="G22" s="86">
        <f>SUM(G14:G21)</f>
        <v>40597</v>
      </c>
      <c r="H22" s="83"/>
      <c r="I22" s="161">
        <f>SUM(I14:I21)</f>
        <v>-20077</v>
      </c>
      <c r="J22" s="83"/>
      <c r="K22" s="86">
        <f>SUM(K14:K21)</f>
        <v>141696</v>
      </c>
    </row>
    <row r="23" spans="1:11" s="8" customFormat="1" ht="13.5" thickTop="1">
      <c r="A23" s="12"/>
      <c r="B23" s="12"/>
      <c r="C23" s="19"/>
      <c r="D23" s="19"/>
      <c r="E23" s="19"/>
      <c r="F23" s="19"/>
      <c r="G23" s="19"/>
      <c r="H23" s="19"/>
      <c r="I23" s="83"/>
      <c r="J23" s="83"/>
      <c r="K23" s="83"/>
    </row>
    <row r="24" spans="1:11" ht="12.75">
      <c r="A24" s="5" t="s">
        <v>255</v>
      </c>
      <c r="B24" s="5"/>
      <c r="C24" s="6"/>
      <c r="D24" s="6"/>
      <c r="E24" s="6"/>
      <c r="F24" s="6"/>
      <c r="G24" s="6"/>
      <c r="H24" s="6"/>
      <c r="I24" s="6"/>
      <c r="J24" s="3"/>
      <c r="K24" s="3"/>
    </row>
    <row r="25" spans="1:11" ht="12.75">
      <c r="A25" s="5"/>
      <c r="B25" s="5"/>
      <c r="C25" s="24"/>
      <c r="D25" s="24"/>
      <c r="E25" s="24"/>
      <c r="F25" s="24"/>
      <c r="G25" s="24"/>
      <c r="H25" s="24"/>
      <c r="I25" s="24"/>
      <c r="J25" s="3"/>
      <c r="K25" s="3"/>
    </row>
    <row r="26" spans="1:11" ht="12.75">
      <c r="A26" s="5"/>
      <c r="B26" s="5"/>
      <c r="C26" s="24"/>
      <c r="D26" s="24"/>
      <c r="E26" s="24"/>
      <c r="F26" s="24"/>
      <c r="G26" s="24"/>
      <c r="H26" s="24"/>
      <c r="I26" s="24"/>
      <c r="J26" s="3"/>
      <c r="K26" s="3"/>
    </row>
    <row r="27" spans="1:11" ht="12.75">
      <c r="A27" s="12" t="s">
        <v>231</v>
      </c>
      <c r="B27" s="5"/>
      <c r="C27" s="64">
        <v>80784</v>
      </c>
      <c r="D27" s="64"/>
      <c r="E27" s="64">
        <v>40392</v>
      </c>
      <c r="F27" s="64"/>
      <c r="G27" s="64">
        <v>40713</v>
      </c>
      <c r="H27" s="64"/>
      <c r="I27" s="162">
        <v>-5196</v>
      </c>
      <c r="J27" s="83"/>
      <c r="K27" s="83">
        <f>SUM(C27:I27)</f>
        <v>156693</v>
      </c>
    </row>
    <row r="28" spans="1:11" s="8" customFormat="1" ht="12.75">
      <c r="A28" s="12"/>
      <c r="B28" s="12"/>
      <c r="C28" s="64"/>
      <c r="D28" s="64"/>
      <c r="E28" s="64"/>
      <c r="G28" s="64"/>
      <c r="H28" s="64"/>
      <c r="I28" s="64"/>
      <c r="J28" s="64"/>
      <c r="K28" s="64"/>
    </row>
    <row r="29" spans="1:11" s="8" customFormat="1" ht="12.75">
      <c r="A29" s="12" t="s">
        <v>158</v>
      </c>
      <c r="B29" s="12"/>
      <c r="C29" s="113" t="s">
        <v>37</v>
      </c>
      <c r="D29" s="64"/>
      <c r="E29" s="113" t="s">
        <v>37</v>
      </c>
      <c r="F29" s="64"/>
      <c r="G29" s="113" t="s">
        <v>37</v>
      </c>
      <c r="H29" s="64"/>
      <c r="I29" s="64">
        <v>1174</v>
      </c>
      <c r="J29" s="64"/>
      <c r="K29" s="64">
        <f>SUM(C29:I29)</f>
        <v>1174</v>
      </c>
    </row>
    <row r="30" spans="1:11" s="8" customFormat="1" ht="12.75">
      <c r="A30" s="12"/>
      <c r="B30" s="12"/>
      <c r="C30" s="64"/>
      <c r="D30" s="64"/>
      <c r="E30" s="64"/>
      <c r="F30" s="64"/>
      <c r="G30" s="64"/>
      <c r="H30" s="64"/>
      <c r="I30" s="64"/>
      <c r="J30" s="64"/>
      <c r="K30" s="64"/>
    </row>
    <row r="31" spans="1:11" s="8" customFormat="1" ht="12.75">
      <c r="A31" s="12" t="s">
        <v>198</v>
      </c>
      <c r="B31" s="12"/>
      <c r="C31" s="113" t="s">
        <v>37</v>
      </c>
      <c r="D31" s="64"/>
      <c r="E31" s="113" t="s">
        <v>37</v>
      </c>
      <c r="F31" s="64"/>
      <c r="G31" s="113" t="s">
        <v>37</v>
      </c>
      <c r="H31" s="64"/>
      <c r="I31" s="135">
        <v>-1002</v>
      </c>
      <c r="J31" s="135"/>
      <c r="K31" s="135">
        <f>SUM(C31:I31)</f>
        <v>-1002</v>
      </c>
    </row>
    <row r="32" spans="1:11" s="8" customFormat="1" ht="12.75">
      <c r="A32" s="12"/>
      <c r="B32" s="12"/>
      <c r="C32" s="64"/>
      <c r="D32" s="64"/>
      <c r="E32" s="64"/>
      <c r="G32" s="64"/>
      <c r="H32" s="64"/>
      <c r="I32" s="64"/>
      <c r="J32" s="64"/>
      <c r="K32" s="64"/>
    </row>
    <row r="33" spans="1:11" s="8" customFormat="1" ht="12.75">
      <c r="A33" s="12" t="s">
        <v>246</v>
      </c>
      <c r="B33" s="12"/>
      <c r="C33" s="83" t="s">
        <v>37</v>
      </c>
      <c r="D33" s="83"/>
      <c r="E33" s="83" t="s">
        <v>37</v>
      </c>
      <c r="F33" s="83"/>
      <c r="G33" s="135">
        <f>-I33</f>
        <v>-38</v>
      </c>
      <c r="H33" s="83"/>
      <c r="I33" s="83">
        <f>19*2</f>
        <v>38</v>
      </c>
      <c r="J33" s="83"/>
      <c r="K33" s="83" t="s">
        <v>37</v>
      </c>
    </row>
    <row r="34" spans="1:11" s="8" customFormat="1" ht="12.75">
      <c r="A34" s="12"/>
      <c r="B34" s="12"/>
      <c r="C34" s="83"/>
      <c r="D34" s="83"/>
      <c r="E34" s="83"/>
      <c r="F34" s="83"/>
      <c r="G34" s="83"/>
      <c r="H34" s="83"/>
      <c r="I34" s="83"/>
      <c r="J34" s="83"/>
      <c r="K34" s="83"/>
    </row>
    <row r="35" spans="1:11" s="8" customFormat="1" ht="13.5" thickBot="1">
      <c r="A35" s="12" t="s">
        <v>256</v>
      </c>
      <c r="B35" s="12"/>
      <c r="C35" s="86">
        <f>SUM(C27:C34)</f>
        <v>80784</v>
      </c>
      <c r="D35" s="64"/>
      <c r="E35" s="86">
        <f>SUM(E27:E34)</f>
        <v>40392</v>
      </c>
      <c r="G35" s="86">
        <f>SUM(G27:G34)</f>
        <v>40675</v>
      </c>
      <c r="H35" s="64"/>
      <c r="I35" s="161">
        <f>SUM(I27:I34)</f>
        <v>-4986</v>
      </c>
      <c r="J35" s="64"/>
      <c r="K35" s="86">
        <f>SUM(K27:K34)</f>
        <v>156865</v>
      </c>
    </row>
    <row r="36" spans="1:11" s="8" customFormat="1" ht="13.5" thickTop="1">
      <c r="A36" s="12"/>
      <c r="B36" s="12"/>
      <c r="C36" s="19"/>
      <c r="D36" s="19"/>
      <c r="E36" s="19"/>
      <c r="F36" s="19"/>
      <c r="G36" s="19"/>
      <c r="H36" s="19"/>
      <c r="I36" s="83"/>
      <c r="J36" s="83"/>
      <c r="K36" s="83"/>
    </row>
    <row r="37" spans="9:11" ht="12.75">
      <c r="I37" s="89"/>
      <c r="J37" s="89"/>
      <c r="K37" s="89"/>
    </row>
    <row r="38" spans="1:11" ht="12.75">
      <c r="A38" s="163" t="s">
        <v>210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ht="12.75">
      <c r="A39" s="163" t="s">
        <v>213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52" ht="12.75">
      <c r="A52" s="3" t="s">
        <v>106</v>
      </c>
    </row>
  </sheetData>
  <mergeCells count="6">
    <mergeCell ref="A38:K38"/>
    <mergeCell ref="A39:K39"/>
    <mergeCell ref="A1:K1"/>
    <mergeCell ref="A2:K2"/>
    <mergeCell ref="A3:K3"/>
    <mergeCell ref="A4:K4"/>
  </mergeCells>
  <printOptions/>
  <pageMargins left="1.13" right="0.54" top="0.49" bottom="0.52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6"/>
  <sheetViews>
    <sheetView tabSelected="1" workbookViewId="0" topLeftCell="A282">
      <selection activeCell="L271" sqref="L271"/>
    </sheetView>
  </sheetViews>
  <sheetFormatPr defaultColWidth="9.140625" defaultRowHeight="12.75"/>
  <cols>
    <col min="1" max="1" width="3.421875" style="32" customWidth="1"/>
    <col min="2" max="2" width="2.7109375" style="67" customWidth="1"/>
    <col min="3" max="3" width="25.421875" style="32" customWidth="1"/>
    <col min="4" max="4" width="10.7109375" style="32" customWidth="1"/>
    <col min="5" max="5" width="0.85546875" style="32" customWidth="1"/>
    <col min="6" max="6" width="12.8515625" style="32" customWidth="1"/>
    <col min="7" max="7" width="0.85546875" style="32" customWidth="1"/>
    <col min="8" max="8" width="12.8515625" style="32" customWidth="1"/>
    <col min="9" max="9" width="0.85546875" style="32" customWidth="1"/>
    <col min="10" max="10" width="13.140625" style="32" customWidth="1"/>
    <col min="11" max="11" width="0.85546875" style="32" customWidth="1"/>
    <col min="12" max="12" width="11.140625" style="32" customWidth="1"/>
    <col min="13" max="13" width="6.28125" style="32" customWidth="1"/>
    <col min="14" max="14" width="9.140625" style="32" customWidth="1"/>
    <col min="15" max="15" width="8.8515625" style="32" customWidth="1"/>
    <col min="16" max="16384" width="9.140625" style="32" customWidth="1"/>
  </cols>
  <sheetData>
    <row r="1" spans="1:12" s="29" customFormat="1" ht="18">
      <c r="A1" s="132" t="s">
        <v>151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29" customFormat="1" ht="12.75">
      <c r="A2" s="133" t="s">
        <v>109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s="29" customFormat="1" ht="12.75">
      <c r="A3" s="133" t="str">
        <f>'IS'!A3</f>
        <v>FOR THE SECOND QUARTER ENDED 30 JUNE 2004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29" customFormat="1" ht="12.75" customHeight="1">
      <c r="A4" s="30"/>
      <c r="B4" s="67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2" ht="12.75" customHeight="1">
      <c r="A5" s="34" t="s">
        <v>89</v>
      </c>
      <c r="B5" s="68"/>
    </row>
    <row r="7" spans="1:3" ht="12.75">
      <c r="A7" s="33">
        <v>1</v>
      </c>
      <c r="B7" s="68" t="s">
        <v>122</v>
      </c>
      <c r="C7" s="34"/>
    </row>
    <row r="8" spans="1:3" ht="12.75">
      <c r="A8" s="33"/>
      <c r="B8" s="67" t="s">
        <v>234</v>
      </c>
      <c r="C8" s="29"/>
    </row>
    <row r="9" spans="1:3" ht="12.75">
      <c r="A9" s="33"/>
      <c r="B9" s="67" t="s">
        <v>295</v>
      </c>
      <c r="C9" s="29"/>
    </row>
    <row r="10" spans="1:3" ht="12.75">
      <c r="A10" s="33"/>
      <c r="B10" s="67" t="s">
        <v>247</v>
      </c>
      <c r="C10" s="29"/>
    </row>
    <row r="11" spans="1:2" ht="12.75">
      <c r="A11" s="33"/>
      <c r="B11" s="67" t="s">
        <v>290</v>
      </c>
    </row>
    <row r="12" spans="1:2" ht="12.75">
      <c r="A12" s="33"/>
      <c r="B12" s="67" t="s">
        <v>291</v>
      </c>
    </row>
    <row r="13" spans="1:2" ht="12.75">
      <c r="A13" s="33"/>
      <c r="B13" s="67" t="s">
        <v>292</v>
      </c>
    </row>
    <row r="14" ht="12.75">
      <c r="A14" s="33"/>
    </row>
    <row r="15" spans="1:3" ht="12.75">
      <c r="A15" s="33">
        <v>2</v>
      </c>
      <c r="B15" s="68" t="s">
        <v>121</v>
      </c>
      <c r="C15" s="34"/>
    </row>
    <row r="16" spans="1:3" ht="12.75">
      <c r="A16" s="33"/>
      <c r="B16" s="67" t="s">
        <v>218</v>
      </c>
      <c r="C16" s="29"/>
    </row>
    <row r="17" spans="1:3" ht="12.75">
      <c r="A17" s="33"/>
      <c r="B17" s="68"/>
      <c r="C17" s="34"/>
    </row>
    <row r="18" spans="1:3" ht="12.75">
      <c r="A18" s="33">
        <v>3</v>
      </c>
      <c r="B18" s="68" t="s">
        <v>32</v>
      </c>
      <c r="C18" s="34"/>
    </row>
    <row r="19" spans="1:2" ht="12.75">
      <c r="A19" s="33"/>
      <c r="B19" s="67" t="s">
        <v>0</v>
      </c>
    </row>
    <row r="20" ht="12.75">
      <c r="A20" s="33"/>
    </row>
    <row r="21" spans="1:3" ht="12.75">
      <c r="A21" s="33">
        <v>4</v>
      </c>
      <c r="B21" s="68" t="s">
        <v>78</v>
      </c>
      <c r="C21" s="34"/>
    </row>
    <row r="22" spans="1:3" ht="12.75">
      <c r="A22" s="33"/>
      <c r="B22" s="68"/>
      <c r="C22" s="34"/>
    </row>
    <row r="23" spans="1:3" ht="12.75">
      <c r="A23" s="33"/>
      <c r="B23" s="67" t="s">
        <v>285</v>
      </c>
      <c r="C23" s="34"/>
    </row>
    <row r="24" spans="1:3" ht="12.75">
      <c r="A24" s="33"/>
      <c r="B24" s="67" t="s">
        <v>288</v>
      </c>
      <c r="C24" s="34"/>
    </row>
    <row r="25" spans="1:3" ht="12.75">
      <c r="A25" s="33"/>
      <c r="B25" s="67" t="s">
        <v>289</v>
      </c>
      <c r="C25" s="34"/>
    </row>
    <row r="26" spans="1:3" ht="12.75">
      <c r="A26" s="33"/>
      <c r="C26" s="34"/>
    </row>
    <row r="27" spans="1:23" ht="12.75">
      <c r="A27" s="33"/>
      <c r="B27" s="32"/>
      <c r="C27" s="34"/>
      <c r="F27" s="166" t="s">
        <v>157</v>
      </c>
      <c r="G27" s="166"/>
      <c r="H27" s="166"/>
      <c r="J27" s="166" t="s">
        <v>260</v>
      </c>
      <c r="K27" s="166"/>
      <c r="L27" s="166"/>
      <c r="Q27" s="166"/>
      <c r="R27" s="166"/>
      <c r="S27" s="166"/>
      <c r="U27" s="166"/>
      <c r="V27" s="166"/>
      <c r="W27" s="166"/>
    </row>
    <row r="28" spans="1:23" ht="12.75">
      <c r="A28" s="33"/>
      <c r="C28" s="34"/>
      <c r="F28" s="166" t="s">
        <v>259</v>
      </c>
      <c r="G28" s="166"/>
      <c r="H28" s="166"/>
      <c r="J28" s="166" t="str">
        <f>F28</f>
        <v>Ended 30 June</v>
      </c>
      <c r="K28" s="166"/>
      <c r="L28" s="166"/>
      <c r="Q28" s="166"/>
      <c r="R28" s="166"/>
      <c r="S28" s="166"/>
      <c r="U28" s="166"/>
      <c r="V28" s="166"/>
      <c r="W28" s="166"/>
    </row>
    <row r="29" spans="1:23" ht="12.75">
      <c r="A29" s="33"/>
      <c r="C29" s="34"/>
      <c r="F29" s="73">
        <v>2004</v>
      </c>
      <c r="G29" s="9"/>
      <c r="H29" s="18" t="s">
        <v>236</v>
      </c>
      <c r="J29" s="73">
        <v>2004</v>
      </c>
      <c r="K29" s="9"/>
      <c r="L29" s="18" t="s">
        <v>236</v>
      </c>
      <c r="Q29" s="73"/>
      <c r="R29" s="9"/>
      <c r="S29" s="18"/>
      <c r="U29" s="73"/>
      <c r="V29" s="9"/>
      <c r="W29" s="18"/>
    </row>
    <row r="30" spans="1:23" ht="12.75">
      <c r="A30" s="33"/>
      <c r="C30" s="34"/>
      <c r="F30" s="6" t="s">
        <v>10</v>
      </c>
      <c r="G30" s="6"/>
      <c r="H30" s="6" t="s">
        <v>10</v>
      </c>
      <c r="J30" s="6" t="s">
        <v>10</v>
      </c>
      <c r="K30" s="6"/>
      <c r="L30" s="6" t="s">
        <v>10</v>
      </c>
      <c r="Q30" s="6"/>
      <c r="R30" s="6"/>
      <c r="S30" s="6"/>
      <c r="U30" s="6"/>
      <c r="V30" s="6"/>
      <c r="W30" s="6"/>
    </row>
    <row r="31" spans="1:12" ht="12.75">
      <c r="A31" s="33"/>
      <c r="C31" s="29" t="s">
        <v>281</v>
      </c>
      <c r="F31" s="115" t="s">
        <v>37</v>
      </c>
      <c r="G31" s="38"/>
      <c r="H31" s="115" t="s">
        <v>37</v>
      </c>
      <c r="I31" s="38"/>
      <c r="J31" s="115" t="s">
        <v>37</v>
      </c>
      <c r="K31" s="38"/>
      <c r="L31" s="115" t="s">
        <v>37</v>
      </c>
    </row>
    <row r="32" spans="1:12" ht="12.75">
      <c r="A32" s="33"/>
      <c r="C32" s="29" t="s">
        <v>282</v>
      </c>
      <c r="F32" s="146">
        <v>-1490</v>
      </c>
      <c r="G32" s="146"/>
      <c r="H32" s="146">
        <v>-2045</v>
      </c>
      <c r="I32" s="146"/>
      <c r="J32" s="146">
        <v>-2920</v>
      </c>
      <c r="K32" s="146"/>
      <c r="L32" s="146">
        <v>-4361</v>
      </c>
    </row>
    <row r="33" spans="1:12" ht="12.75">
      <c r="A33" s="33"/>
      <c r="C33" s="29" t="s">
        <v>279</v>
      </c>
      <c r="F33" s="147">
        <v>-6771</v>
      </c>
      <c r="G33" s="146"/>
      <c r="H33" s="148" t="s">
        <v>37</v>
      </c>
      <c r="I33" s="146"/>
      <c r="J33" s="147">
        <v>-6823</v>
      </c>
      <c r="K33" s="146"/>
      <c r="L33" s="148" t="s">
        <v>37</v>
      </c>
    </row>
    <row r="34" spans="1:12" ht="12.75">
      <c r="A34" s="33"/>
      <c r="C34" s="29" t="s">
        <v>235</v>
      </c>
      <c r="F34" s="146">
        <f>SUM(F31:F33)</f>
        <v>-8261</v>
      </c>
      <c r="G34" s="146"/>
      <c r="H34" s="146">
        <f>SUM(H31:H33)</f>
        <v>-2045</v>
      </c>
      <c r="I34" s="146"/>
      <c r="J34" s="146">
        <f>SUM(J31:J33)</f>
        <v>-9743</v>
      </c>
      <c r="K34" s="146"/>
      <c r="L34" s="146">
        <f>SUM(L31:L33)</f>
        <v>-4361</v>
      </c>
    </row>
    <row r="35" spans="1:12" ht="12.75">
      <c r="A35" s="33"/>
      <c r="C35" s="29" t="s">
        <v>272</v>
      </c>
      <c r="F35" s="148" t="s">
        <v>37</v>
      </c>
      <c r="G35" s="146"/>
      <c r="H35" s="148" t="s">
        <v>37</v>
      </c>
      <c r="I35" s="146"/>
      <c r="J35" s="148" t="s">
        <v>37</v>
      </c>
      <c r="K35" s="146"/>
      <c r="L35" s="148" t="s">
        <v>37</v>
      </c>
    </row>
    <row r="36" spans="1:12" ht="12.75">
      <c r="A36" s="33"/>
      <c r="C36" s="29" t="s">
        <v>237</v>
      </c>
      <c r="F36" s="146">
        <f>SUM(F34:F35)</f>
        <v>-8261</v>
      </c>
      <c r="G36" s="146"/>
      <c r="H36" s="146">
        <f>SUM(H34:H35)</f>
        <v>-2045</v>
      </c>
      <c r="I36" s="146"/>
      <c r="J36" s="146">
        <f>SUM(J34:J35)</f>
        <v>-9743</v>
      </c>
      <c r="K36" s="146"/>
      <c r="L36" s="146">
        <f>SUM(L34:L35)</f>
        <v>-4361</v>
      </c>
    </row>
    <row r="37" spans="1:12" ht="12.75">
      <c r="A37" s="33"/>
      <c r="C37" s="29" t="s">
        <v>1</v>
      </c>
      <c r="F37" s="149" t="s">
        <v>37</v>
      </c>
      <c r="G37" s="146"/>
      <c r="H37" s="149" t="s">
        <v>37</v>
      </c>
      <c r="I37" s="146"/>
      <c r="J37" s="149" t="s">
        <v>37</v>
      </c>
      <c r="K37" s="146"/>
      <c r="L37" s="149" t="s">
        <v>37</v>
      </c>
    </row>
    <row r="38" spans="1:12" ht="12.75">
      <c r="A38" s="33"/>
      <c r="C38" s="29" t="s">
        <v>273</v>
      </c>
      <c r="F38" s="150">
        <f>SUM(F36:F37)</f>
        <v>-8261</v>
      </c>
      <c r="G38" s="146"/>
      <c r="H38" s="150">
        <f>SUM(H36:H37)</f>
        <v>-2045</v>
      </c>
      <c r="I38" s="146"/>
      <c r="J38" s="150">
        <f>SUM(J36:J37)</f>
        <v>-9743</v>
      </c>
      <c r="K38" s="146"/>
      <c r="L38" s="150">
        <f>SUM(L36:L37)</f>
        <v>-4361</v>
      </c>
    </row>
    <row r="39" spans="1:12" ht="12.75">
      <c r="A39" s="33"/>
      <c r="C39" s="29"/>
      <c r="J39" s="38"/>
      <c r="K39" s="38"/>
      <c r="L39" s="38"/>
    </row>
    <row r="40" spans="1:12" ht="12.75">
      <c r="A40" s="33"/>
      <c r="C40" s="29" t="s">
        <v>310</v>
      </c>
      <c r="J40" s="38"/>
      <c r="K40" s="38"/>
      <c r="L40" s="38"/>
    </row>
    <row r="41" spans="1:12" ht="12.75">
      <c r="A41" s="33"/>
      <c r="C41" s="29" t="s">
        <v>311</v>
      </c>
      <c r="J41" s="38"/>
      <c r="K41" s="38"/>
      <c r="L41" s="38"/>
    </row>
    <row r="42" spans="1:12" ht="12.75">
      <c r="A42" s="33"/>
      <c r="C42" s="29"/>
      <c r="J42" s="38"/>
      <c r="K42" s="38"/>
      <c r="L42" s="38"/>
    </row>
    <row r="43" spans="1:13" ht="12.75" hidden="1">
      <c r="A43" s="33"/>
      <c r="C43" s="29" t="s">
        <v>277</v>
      </c>
      <c r="F43" s="38">
        <f>-8261+7122</f>
        <v>-1139</v>
      </c>
      <c r="G43" s="76"/>
      <c r="H43" s="38">
        <f>H38</f>
        <v>-2045</v>
      </c>
      <c r="I43" s="38"/>
      <c r="J43" s="38">
        <f>CFS!C34</f>
        <v>-2327</v>
      </c>
      <c r="K43" s="38"/>
      <c r="L43" s="38">
        <f>CFS!E34</f>
        <v>-3666</v>
      </c>
      <c r="M43" s="38"/>
    </row>
    <row r="44" spans="1:12" ht="12.75" hidden="1">
      <c r="A44" s="33"/>
      <c r="C44" s="29" t="s">
        <v>276</v>
      </c>
      <c r="F44" s="115" t="s">
        <v>37</v>
      </c>
      <c r="H44" s="115" t="s">
        <v>37</v>
      </c>
      <c r="J44" s="115" t="s">
        <v>37</v>
      </c>
      <c r="K44" s="38"/>
      <c r="L44" s="115" t="s">
        <v>37</v>
      </c>
    </row>
    <row r="45" spans="1:12" ht="12.75" hidden="1">
      <c r="A45" s="33"/>
      <c r="C45" s="29" t="s">
        <v>275</v>
      </c>
      <c r="F45" s="115" t="s">
        <v>37</v>
      </c>
      <c r="H45" s="115" t="s">
        <v>37</v>
      </c>
      <c r="J45" s="115" t="s">
        <v>37</v>
      </c>
      <c r="K45" s="38"/>
      <c r="L45" s="115" t="s">
        <v>37</v>
      </c>
    </row>
    <row r="46" spans="1:12" ht="12.75" hidden="1">
      <c r="A46" s="33"/>
      <c r="C46" s="29" t="s">
        <v>274</v>
      </c>
      <c r="F46" s="120">
        <f>SUM(F43:F45)</f>
        <v>-1139</v>
      </c>
      <c r="H46" s="120">
        <f>SUM(H43:H45)</f>
        <v>-2045</v>
      </c>
      <c r="J46" s="120">
        <f>SUM(J43:J45)</f>
        <v>-2327</v>
      </c>
      <c r="K46" s="38"/>
      <c r="L46" s="120">
        <f>SUM(L43:L45)</f>
        <v>-3666</v>
      </c>
    </row>
    <row r="47" spans="1:3" ht="12.75" hidden="1">
      <c r="A47" s="33"/>
      <c r="C47" s="29"/>
    </row>
    <row r="48" spans="1:2" ht="12.75">
      <c r="A48" s="33">
        <v>5</v>
      </c>
      <c r="B48" s="68" t="s">
        <v>79</v>
      </c>
    </row>
    <row r="49" spans="1:2" ht="12.75">
      <c r="A49" s="33"/>
      <c r="B49" s="67" t="s">
        <v>99</v>
      </c>
    </row>
    <row r="50" spans="1:2" ht="12.75">
      <c r="A50" s="33"/>
      <c r="B50" s="67" t="s">
        <v>123</v>
      </c>
    </row>
    <row r="51" ht="12.75">
      <c r="A51" s="33"/>
    </row>
    <row r="52" spans="1:3" ht="12.75">
      <c r="A52" s="33">
        <v>6</v>
      </c>
      <c r="B52" s="68" t="s">
        <v>80</v>
      </c>
      <c r="C52" s="34"/>
    </row>
    <row r="53" spans="1:3" ht="12.75">
      <c r="A53" s="33"/>
      <c r="B53" s="66" t="s">
        <v>160</v>
      </c>
      <c r="C53" s="35"/>
    </row>
    <row r="54" spans="1:3" ht="12.75">
      <c r="A54" s="33"/>
      <c r="B54" s="66" t="s">
        <v>161</v>
      </c>
      <c r="C54" s="35"/>
    </row>
    <row r="55" ht="12.75">
      <c r="A55" s="33"/>
    </row>
    <row r="56" spans="1:9" ht="12.75">
      <c r="A56" s="33"/>
      <c r="C56" s="34" t="s">
        <v>165</v>
      </c>
      <c r="I56" s="43"/>
    </row>
    <row r="57" spans="1:9" ht="12.75">
      <c r="A57" s="33"/>
      <c r="B57" s="32"/>
      <c r="C57" s="32" t="s">
        <v>162</v>
      </c>
      <c r="I57" s="43"/>
    </row>
    <row r="58" spans="1:9" ht="12.75">
      <c r="A58" s="33"/>
      <c r="C58" s="32" t="s">
        <v>163</v>
      </c>
      <c r="I58" s="43"/>
    </row>
    <row r="59" spans="1:9" ht="12.75">
      <c r="A59" s="33"/>
      <c r="C59" s="32" t="s">
        <v>166</v>
      </c>
      <c r="I59" s="43"/>
    </row>
    <row r="60" spans="1:9" ht="12.75">
      <c r="A60" s="33"/>
      <c r="G60" s="134" t="s">
        <v>167</v>
      </c>
      <c r="H60" s="134"/>
      <c r="I60" s="134"/>
    </row>
    <row r="61" spans="1:9" ht="12.75">
      <c r="A61" s="33"/>
      <c r="G61" s="36"/>
      <c r="H61" s="39" t="s">
        <v>94</v>
      </c>
      <c r="I61" s="36"/>
    </row>
    <row r="62" spans="1:9" ht="12.75">
      <c r="A62" s="33"/>
      <c r="C62" s="32" t="s">
        <v>219</v>
      </c>
      <c r="H62" s="78">
        <v>1766</v>
      </c>
      <c r="I62" s="43"/>
    </row>
    <row r="63" spans="1:9" ht="12.75">
      <c r="A63" s="33"/>
      <c r="C63" s="32" t="s">
        <v>169</v>
      </c>
      <c r="H63" s="114" t="s">
        <v>37</v>
      </c>
      <c r="I63" s="43"/>
    </row>
    <row r="64" spans="1:9" ht="12.75">
      <c r="A64" s="33"/>
      <c r="C64" s="32" t="s">
        <v>168</v>
      </c>
      <c r="H64" s="114" t="s">
        <v>37</v>
      </c>
      <c r="I64" s="43"/>
    </row>
    <row r="65" spans="1:9" ht="13.5" thickBot="1">
      <c r="A65" s="33"/>
      <c r="C65" s="32" t="s">
        <v>258</v>
      </c>
      <c r="H65" s="62">
        <f>SUM(H62:H64)</f>
        <v>1766</v>
      </c>
      <c r="I65" s="43"/>
    </row>
    <row r="66" spans="1:9" ht="13.5" thickTop="1">
      <c r="A66" s="33"/>
      <c r="I66" s="43"/>
    </row>
    <row r="67" spans="1:9" ht="12.75">
      <c r="A67" s="33">
        <v>7</v>
      </c>
      <c r="B67" s="68" t="s">
        <v>81</v>
      </c>
      <c r="C67" s="34"/>
      <c r="I67" s="43"/>
    </row>
    <row r="68" spans="1:9" s="35" customFormat="1" ht="12.75">
      <c r="A68" s="44"/>
      <c r="B68" s="66" t="s">
        <v>220</v>
      </c>
      <c r="C68" s="48"/>
      <c r="I68" s="106"/>
    </row>
    <row r="69" spans="1:2" ht="12.75">
      <c r="A69" s="33" t="s">
        <v>106</v>
      </c>
      <c r="B69" s="67" t="s">
        <v>106</v>
      </c>
    </row>
    <row r="70" spans="1:3" ht="12.75">
      <c r="A70" s="44">
        <v>8</v>
      </c>
      <c r="B70" s="68" t="s">
        <v>132</v>
      </c>
      <c r="C70" s="34"/>
    </row>
    <row r="71" spans="1:3" ht="12.75">
      <c r="A71" s="33"/>
      <c r="B71" s="68"/>
      <c r="C71" s="34"/>
    </row>
    <row r="72" spans="1:14" ht="12.75">
      <c r="A72" s="33"/>
      <c r="B72" s="68"/>
      <c r="C72" s="31"/>
      <c r="D72" s="36" t="s">
        <v>135</v>
      </c>
      <c r="E72" s="36"/>
      <c r="F72" s="36" t="s">
        <v>201</v>
      </c>
      <c r="G72" s="36"/>
      <c r="H72" s="36" t="s">
        <v>207</v>
      </c>
      <c r="I72" s="36"/>
      <c r="J72" s="36"/>
      <c r="K72" s="36"/>
      <c r="L72" s="36"/>
      <c r="M72" s="36"/>
      <c r="N72" s="36"/>
    </row>
    <row r="73" spans="1:14" ht="12.75">
      <c r="A73" s="33"/>
      <c r="C73" s="31"/>
      <c r="D73" s="36" t="s">
        <v>136</v>
      </c>
      <c r="E73" s="36"/>
      <c r="F73" s="36" t="s">
        <v>137</v>
      </c>
      <c r="G73" s="36"/>
      <c r="H73" s="36" t="s">
        <v>208</v>
      </c>
      <c r="I73" s="36"/>
      <c r="J73" s="36" t="s">
        <v>138</v>
      </c>
      <c r="K73" s="36"/>
      <c r="L73" s="36" t="s">
        <v>139</v>
      </c>
      <c r="M73" s="36"/>
      <c r="N73"/>
    </row>
    <row r="74" spans="1:14" ht="12.75">
      <c r="A74" s="33"/>
      <c r="B74" s="68" t="s">
        <v>133</v>
      </c>
      <c r="C74" s="31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/>
    </row>
    <row r="75" spans="1:14" ht="12.75">
      <c r="A75" s="33"/>
      <c r="B75" s="67" t="s">
        <v>83</v>
      </c>
      <c r="D75" s="78">
        <v>13500</v>
      </c>
      <c r="E75" s="78"/>
      <c r="F75" s="78">
        <v>19038</v>
      </c>
      <c r="G75" s="78"/>
      <c r="H75" s="116" t="s">
        <v>37</v>
      </c>
      <c r="I75" s="78"/>
      <c r="J75" s="78"/>
      <c r="K75" s="38"/>
      <c r="L75" s="38"/>
      <c r="M75" s="38"/>
      <c r="N75"/>
    </row>
    <row r="76" spans="1:14" ht="12.75">
      <c r="A76" s="33"/>
      <c r="B76" s="67" t="s">
        <v>82</v>
      </c>
      <c r="D76" s="78">
        <v>1307</v>
      </c>
      <c r="E76" s="56"/>
      <c r="F76" s="78">
        <v>8042</v>
      </c>
      <c r="G76" s="56"/>
      <c r="H76" s="56">
        <v>469</v>
      </c>
      <c r="I76" s="56"/>
      <c r="J76" s="151">
        <v>-9818</v>
      </c>
      <c r="K76" s="82"/>
      <c r="L76" s="82"/>
      <c r="M76" s="38"/>
      <c r="N76"/>
    </row>
    <row r="77" spans="1:14" ht="13.5" thickBot="1">
      <c r="A77" s="33"/>
      <c r="C77" s="29" t="s">
        <v>84</v>
      </c>
      <c r="D77" s="42">
        <f>D75+D76</f>
        <v>14807</v>
      </c>
      <c r="E77" s="41"/>
      <c r="F77" s="42">
        <f>F75+F76</f>
        <v>27080</v>
      </c>
      <c r="G77" s="41"/>
      <c r="H77" s="42">
        <f>H76</f>
        <v>469</v>
      </c>
      <c r="I77" s="41"/>
      <c r="J77" s="152">
        <f>J75+J76</f>
        <v>-9818</v>
      </c>
      <c r="K77" s="82"/>
      <c r="L77" s="82">
        <f>SUM(B77:J77)</f>
        <v>32538</v>
      </c>
      <c r="M77" s="38"/>
      <c r="N77"/>
    </row>
    <row r="78" spans="1:14" ht="13.5" thickTop="1">
      <c r="A78" s="33"/>
      <c r="C78" s="29"/>
      <c r="D78" s="38"/>
      <c r="E78" s="41"/>
      <c r="F78" s="38"/>
      <c r="G78" s="41"/>
      <c r="H78" s="41"/>
      <c r="I78" s="41"/>
      <c r="J78" s="82"/>
      <c r="K78" s="82"/>
      <c r="L78" s="82"/>
      <c r="M78" s="38"/>
      <c r="N78"/>
    </row>
    <row r="79" spans="1:14" ht="12.75">
      <c r="A79" s="33"/>
      <c r="B79" s="68" t="s">
        <v>134</v>
      </c>
      <c r="C79" s="34"/>
      <c r="D79" s="38"/>
      <c r="E79" s="41"/>
      <c r="F79" s="38"/>
      <c r="G79" s="41"/>
      <c r="H79" s="41"/>
      <c r="I79" s="41"/>
      <c r="J79" s="82"/>
      <c r="K79" s="82"/>
      <c r="L79" s="82"/>
      <c r="M79" s="38"/>
      <c r="N79"/>
    </row>
    <row r="80" spans="1:14" ht="12.75">
      <c r="A80" s="33"/>
      <c r="B80" s="67" t="s">
        <v>293</v>
      </c>
      <c r="C80" s="34"/>
      <c r="D80" s="38"/>
      <c r="E80" s="41"/>
      <c r="F80" s="38"/>
      <c r="G80" s="41"/>
      <c r="H80" s="41"/>
      <c r="I80" s="41"/>
      <c r="J80" s="82"/>
      <c r="K80" s="82"/>
      <c r="L80" s="82"/>
      <c r="M80" s="38"/>
      <c r="N80"/>
    </row>
    <row r="81" spans="1:14" s="29" customFormat="1" ht="12.75">
      <c r="A81" s="46"/>
      <c r="B81" s="67" t="s">
        <v>294</v>
      </c>
      <c r="D81" s="153">
        <f>-11478-D82-339</f>
        <v>-2074</v>
      </c>
      <c r="E81" s="101"/>
      <c r="F81" s="100">
        <v>3955</v>
      </c>
      <c r="G81" s="101"/>
      <c r="H81" s="155">
        <v>-386</v>
      </c>
      <c r="I81" s="101"/>
      <c r="J81" s="102">
        <v>3</v>
      </c>
      <c r="K81" s="102"/>
      <c r="L81" s="99">
        <f>SUM(B81:J81)</f>
        <v>1498</v>
      </c>
      <c r="M81" s="30"/>
      <c r="N81"/>
    </row>
    <row r="82" spans="1:14" s="29" customFormat="1" ht="12.75">
      <c r="A82" s="46"/>
      <c r="B82" s="67" t="s">
        <v>283</v>
      </c>
      <c r="D82" s="154">
        <f>'IS'!F25</f>
        <v>-9743</v>
      </c>
      <c r="E82" s="101"/>
      <c r="F82" s="123" t="s">
        <v>37</v>
      </c>
      <c r="G82" s="101"/>
      <c r="H82" s="156" t="s">
        <v>37</v>
      </c>
      <c r="I82" s="101"/>
      <c r="J82" s="124" t="s">
        <v>37</v>
      </c>
      <c r="K82" s="102"/>
      <c r="L82" s="157">
        <f>SUM(B82:J82)</f>
        <v>-9743</v>
      </c>
      <c r="M82" s="30"/>
      <c r="N82"/>
    </row>
    <row r="83" spans="1:14" s="29" customFormat="1" ht="12.75">
      <c r="A83" s="46"/>
      <c r="B83" s="67" t="s">
        <v>287</v>
      </c>
      <c r="D83" s="153">
        <f>SUM(D81:D82)</f>
        <v>-11817</v>
      </c>
      <c r="E83" s="101"/>
      <c r="F83" s="100">
        <f>SUM(F81:F82)</f>
        <v>3955</v>
      </c>
      <c r="G83" s="101"/>
      <c r="H83" s="153">
        <f>SUM(H81:H82)</f>
        <v>-386</v>
      </c>
      <c r="I83" s="101"/>
      <c r="J83" s="100">
        <f>SUM(J81:J82)</f>
        <v>3</v>
      </c>
      <c r="K83" s="102"/>
      <c r="L83" s="151">
        <f>SUM(B83:J83)</f>
        <v>-8245</v>
      </c>
      <c r="M83" s="30"/>
      <c r="N83"/>
    </row>
    <row r="84" spans="1:14" ht="12.75">
      <c r="A84" s="33"/>
      <c r="B84" s="67" t="s">
        <v>85</v>
      </c>
      <c r="C84" s="29"/>
      <c r="D84" s="78"/>
      <c r="E84" s="78"/>
      <c r="F84" s="78"/>
      <c r="G84" s="78"/>
      <c r="H84" s="78"/>
      <c r="I84" s="78"/>
      <c r="J84" s="99"/>
      <c r="K84" s="99"/>
      <c r="L84" s="157">
        <v>-2749</v>
      </c>
      <c r="M84" s="38"/>
      <c r="N84"/>
    </row>
    <row r="85" spans="1:14" ht="12.75">
      <c r="A85" s="33"/>
      <c r="C85" s="29" t="s">
        <v>200</v>
      </c>
      <c r="D85" s="78"/>
      <c r="E85" s="78"/>
      <c r="F85" s="78"/>
      <c r="G85" s="78"/>
      <c r="H85" s="78"/>
      <c r="I85" s="78"/>
      <c r="J85" s="99"/>
      <c r="K85" s="99"/>
      <c r="L85" s="151">
        <f>SUM(L83:L84)</f>
        <v>-10994</v>
      </c>
      <c r="M85" s="38"/>
      <c r="N85"/>
    </row>
    <row r="86" spans="1:14" ht="12.75">
      <c r="A86" s="33"/>
      <c r="B86" s="67" t="s">
        <v>86</v>
      </c>
      <c r="C86" s="29"/>
      <c r="D86" s="78"/>
      <c r="E86" s="78"/>
      <c r="F86" s="78"/>
      <c r="G86" s="78"/>
      <c r="H86" s="78"/>
      <c r="I86" s="78"/>
      <c r="J86" s="99"/>
      <c r="K86" s="99"/>
      <c r="L86" s="109" t="s">
        <v>37</v>
      </c>
      <c r="M86" s="38"/>
      <c r="N86"/>
    </row>
    <row r="87" spans="1:14" ht="12.75">
      <c r="A87" s="33"/>
      <c r="B87" s="67" t="s">
        <v>87</v>
      </c>
      <c r="C87" s="29"/>
      <c r="D87" s="78"/>
      <c r="E87" s="78"/>
      <c r="F87" s="78"/>
      <c r="G87" s="78"/>
      <c r="H87" s="78"/>
      <c r="I87" s="78"/>
      <c r="J87" s="99"/>
      <c r="K87" s="99"/>
      <c r="L87" s="99">
        <f>'IS'!F31</f>
        <v>1855</v>
      </c>
      <c r="M87" s="38"/>
      <c r="N87"/>
    </row>
    <row r="88" spans="1:14" ht="12.75">
      <c r="A88" s="33"/>
      <c r="B88" s="67" t="s">
        <v>88</v>
      </c>
      <c r="C88" s="29"/>
      <c r="D88" s="78"/>
      <c r="E88" s="78"/>
      <c r="F88" s="78"/>
      <c r="G88" s="78"/>
      <c r="H88" s="78"/>
      <c r="I88" s="78"/>
      <c r="J88" s="99"/>
      <c r="K88" s="99"/>
      <c r="L88" s="99">
        <v>15</v>
      </c>
      <c r="M88" s="38"/>
      <c r="N88"/>
    </row>
    <row r="89" spans="1:14" ht="13.5" thickBot="1">
      <c r="A89" s="33"/>
      <c r="C89" s="29" t="s">
        <v>245</v>
      </c>
      <c r="D89" s="38"/>
      <c r="E89" s="38"/>
      <c r="F89" s="38"/>
      <c r="G89" s="38"/>
      <c r="H89" s="38"/>
      <c r="I89" s="38"/>
      <c r="J89" s="82"/>
      <c r="K89" s="82"/>
      <c r="L89" s="152">
        <f>SUM(L85:L88)</f>
        <v>-9124</v>
      </c>
      <c r="M89" s="38"/>
      <c r="N89"/>
    </row>
    <row r="90" spans="1:3" ht="13.5" thickTop="1">
      <c r="A90" s="33"/>
      <c r="C90" s="29"/>
    </row>
    <row r="91" spans="1:3" ht="12.75">
      <c r="A91" s="33">
        <v>9</v>
      </c>
      <c r="B91" s="68" t="s">
        <v>124</v>
      </c>
      <c r="C91" s="29"/>
    </row>
    <row r="92" spans="1:3" ht="12.75">
      <c r="A92" s="33"/>
      <c r="B92" s="67" t="s">
        <v>90</v>
      </c>
      <c r="C92" s="29"/>
    </row>
    <row r="93" spans="1:3" ht="12.75">
      <c r="A93" s="33"/>
      <c r="B93" s="67" t="s">
        <v>91</v>
      </c>
      <c r="C93" s="29"/>
    </row>
    <row r="94" spans="1:3" ht="12.75">
      <c r="A94" s="33"/>
      <c r="C94" s="29"/>
    </row>
    <row r="95" spans="1:3" ht="12.75">
      <c r="A95" s="33">
        <v>10</v>
      </c>
      <c r="B95" s="68" t="s">
        <v>31</v>
      </c>
      <c r="C95" s="34"/>
    </row>
    <row r="96" spans="1:12" ht="12.75">
      <c r="A96" s="33"/>
      <c r="B96" s="67" t="s">
        <v>248</v>
      </c>
      <c r="D96" s="35"/>
      <c r="E96" s="35"/>
      <c r="F96" s="35"/>
      <c r="G96" s="35"/>
      <c r="H96" s="35"/>
      <c r="I96" s="35"/>
      <c r="J96" s="35"/>
      <c r="K96" s="35"/>
      <c r="L96" s="35"/>
    </row>
    <row r="97" spans="1:12" ht="12.75">
      <c r="A97" s="33"/>
      <c r="B97" s="67" t="s">
        <v>249</v>
      </c>
      <c r="D97" s="35"/>
      <c r="E97" s="35"/>
      <c r="F97" s="35"/>
      <c r="G97" s="35"/>
      <c r="H97" s="35"/>
      <c r="I97" s="35"/>
      <c r="J97" s="35"/>
      <c r="K97" s="35"/>
      <c r="L97" s="35"/>
    </row>
    <row r="98" spans="1:3" ht="12.75">
      <c r="A98" s="33"/>
      <c r="C98" s="29"/>
    </row>
    <row r="99" spans="1:3" ht="12.75">
      <c r="A99" s="33">
        <v>11</v>
      </c>
      <c r="B99" s="68" t="s">
        <v>29</v>
      </c>
      <c r="C99" s="34"/>
    </row>
    <row r="100" spans="1:12" ht="12.75">
      <c r="A100" s="33"/>
      <c r="B100" s="66" t="s">
        <v>92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 ht="12.75">
      <c r="A101" s="33"/>
      <c r="B101" s="66" t="s">
        <v>93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 ht="12.75">
      <c r="A102" s="33"/>
      <c r="B102" s="66" t="s">
        <v>278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 ht="12.75">
      <c r="A103" s="33"/>
      <c r="B103" s="66" t="s">
        <v>303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 ht="12.75">
      <c r="A104" s="33"/>
      <c r="B104" s="66" t="s">
        <v>302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ht="12.75">
      <c r="A105" s="33"/>
    </row>
    <row r="106" spans="1:3" ht="12.75">
      <c r="A106" s="44">
        <v>12</v>
      </c>
      <c r="B106" s="69" t="s">
        <v>127</v>
      </c>
      <c r="C106" s="34"/>
    </row>
    <row r="107" spans="1:3" ht="12.75">
      <c r="A107" s="33"/>
      <c r="B107" s="68" t="s">
        <v>33</v>
      </c>
      <c r="C107" s="34" t="s">
        <v>22</v>
      </c>
    </row>
    <row r="108" spans="1:12" ht="12.75">
      <c r="A108" s="33"/>
      <c r="B108" s="68"/>
      <c r="C108" s="34"/>
      <c r="J108" s="36" t="s">
        <v>9</v>
      </c>
      <c r="K108" s="36"/>
      <c r="L108" s="36" t="s">
        <v>38</v>
      </c>
    </row>
    <row r="109" spans="1:12" ht="12.75">
      <c r="A109" s="33"/>
      <c r="J109" s="36" t="s">
        <v>40</v>
      </c>
      <c r="K109" s="36"/>
      <c r="L109" s="36" t="s">
        <v>39</v>
      </c>
    </row>
    <row r="110" spans="1:12" ht="12.75">
      <c r="A110" s="33"/>
      <c r="J110" s="71">
        <v>38168</v>
      </c>
      <c r="K110" s="71"/>
      <c r="L110" s="71">
        <v>37986</v>
      </c>
    </row>
    <row r="111" spans="1:12" ht="12.75">
      <c r="A111" s="33"/>
      <c r="J111" s="36" t="s">
        <v>10</v>
      </c>
      <c r="K111" s="36"/>
      <c r="L111" s="36" t="s">
        <v>10</v>
      </c>
    </row>
    <row r="112" spans="2:12" ht="12.75">
      <c r="B112" s="67" t="s">
        <v>47</v>
      </c>
      <c r="C112" s="32" t="s">
        <v>172</v>
      </c>
      <c r="L112" s="38"/>
    </row>
    <row r="113" spans="3:12" ht="12.75">
      <c r="C113" s="32" t="s">
        <v>173</v>
      </c>
      <c r="J113" s="78">
        <v>695</v>
      </c>
      <c r="K113" s="38"/>
      <c r="L113" s="38">
        <v>695</v>
      </c>
    </row>
    <row r="114" spans="2:10" ht="12.75">
      <c r="B114" s="67" t="s">
        <v>48</v>
      </c>
      <c r="C114" s="32" t="s">
        <v>174</v>
      </c>
      <c r="J114" s="35"/>
    </row>
    <row r="115" spans="3:12" ht="12.75">
      <c r="C115" s="32" t="s">
        <v>175</v>
      </c>
      <c r="J115" s="78">
        <v>4500</v>
      </c>
      <c r="K115" s="38"/>
      <c r="L115" s="38">
        <v>4500</v>
      </c>
    </row>
    <row r="116" spans="2:10" ht="12.75" hidden="1">
      <c r="B116" s="67" t="s">
        <v>49</v>
      </c>
      <c r="C116" s="32" t="s">
        <v>176</v>
      </c>
      <c r="J116" s="35"/>
    </row>
    <row r="117" spans="2:12" ht="12.75" hidden="1">
      <c r="B117" s="68"/>
      <c r="C117" s="32" t="s">
        <v>177</v>
      </c>
      <c r="J117" s="110" t="s">
        <v>37</v>
      </c>
      <c r="K117" s="38"/>
      <c r="L117" s="115" t="s">
        <v>37</v>
      </c>
    </row>
    <row r="118" spans="1:12" ht="13.5" thickBot="1">
      <c r="A118" s="47"/>
      <c r="J118" s="42">
        <f>SUM(J112:J117)</f>
        <v>5195</v>
      </c>
      <c r="K118" s="41"/>
      <c r="L118" s="42">
        <f>SUM(L112:L117)</f>
        <v>5195</v>
      </c>
    </row>
    <row r="119" spans="1:11" ht="13.5" thickTop="1">
      <c r="A119" s="47"/>
      <c r="H119" s="41"/>
      <c r="I119" s="41"/>
      <c r="J119" s="41"/>
      <c r="K119" s="41"/>
    </row>
    <row r="120" spans="1:11" ht="12.75">
      <c r="A120" s="47"/>
      <c r="B120" s="68" t="s">
        <v>34</v>
      </c>
      <c r="C120" s="34" t="s">
        <v>128</v>
      </c>
      <c r="H120" s="41"/>
      <c r="I120" s="41"/>
      <c r="J120" s="41"/>
      <c r="K120" s="41"/>
    </row>
    <row r="121" spans="1:11" ht="12.75">
      <c r="A121" s="47"/>
      <c r="B121" s="68"/>
      <c r="C121" s="32" t="s">
        <v>146</v>
      </c>
      <c r="H121" s="41"/>
      <c r="I121" s="41"/>
      <c r="J121" s="41"/>
      <c r="K121" s="41"/>
    </row>
    <row r="122" spans="1:11" ht="12.75">
      <c r="A122" s="47"/>
      <c r="B122" s="68"/>
      <c r="C122" s="32" t="s">
        <v>147</v>
      </c>
      <c r="H122" s="41"/>
      <c r="I122" s="41"/>
      <c r="J122" s="41"/>
      <c r="K122" s="41"/>
    </row>
    <row r="123" spans="1:11" ht="12.75">
      <c r="A123" s="47"/>
      <c r="H123" s="41"/>
      <c r="I123" s="41"/>
      <c r="J123" s="41"/>
      <c r="K123" s="41"/>
    </row>
    <row r="124" spans="1:3" ht="12.75">
      <c r="A124" s="34" t="s">
        <v>95</v>
      </c>
      <c r="C124" s="29"/>
    </row>
    <row r="125" spans="1:3" ht="12.75">
      <c r="A125" s="33"/>
      <c r="C125" s="29"/>
    </row>
    <row r="126" spans="1:3" ht="12.75">
      <c r="A126" s="44">
        <v>13</v>
      </c>
      <c r="B126" s="68" t="s">
        <v>125</v>
      </c>
      <c r="C126" s="34"/>
    </row>
    <row r="127" spans="2:3" ht="12.75">
      <c r="B127" s="68" t="s">
        <v>33</v>
      </c>
      <c r="C127" s="34" t="s">
        <v>35</v>
      </c>
    </row>
    <row r="128" spans="2:12" ht="12.75">
      <c r="B128" s="68"/>
      <c r="C128" s="34"/>
      <c r="F128" s="166" t="s">
        <v>157</v>
      </c>
      <c r="G128" s="166"/>
      <c r="H128" s="166"/>
      <c r="I128" s="6"/>
      <c r="J128" s="166" t="s">
        <v>260</v>
      </c>
      <c r="K128" s="166"/>
      <c r="L128" s="166"/>
    </row>
    <row r="129" spans="2:12" ht="12.75">
      <c r="B129" s="68"/>
      <c r="C129" s="34"/>
      <c r="F129" s="166" t="s">
        <v>259</v>
      </c>
      <c r="G129" s="166"/>
      <c r="H129" s="166"/>
      <c r="I129" s="6"/>
      <c r="J129" s="166" t="str">
        <f>F129</f>
        <v>Ended 30 June</v>
      </c>
      <c r="K129" s="166"/>
      <c r="L129" s="166"/>
    </row>
    <row r="130" spans="2:12" ht="12.75">
      <c r="B130" s="68"/>
      <c r="C130" s="34"/>
      <c r="F130" s="73">
        <v>2004</v>
      </c>
      <c r="G130" s="9"/>
      <c r="H130" s="18" t="s">
        <v>236</v>
      </c>
      <c r="I130" s="18"/>
      <c r="J130" s="73">
        <v>2004</v>
      </c>
      <c r="K130" s="9"/>
      <c r="L130" s="18" t="s">
        <v>236</v>
      </c>
    </row>
    <row r="131" spans="2:12" ht="12.75">
      <c r="B131" s="68"/>
      <c r="C131" s="34"/>
      <c r="F131" s="6" t="s">
        <v>10</v>
      </c>
      <c r="G131" s="6"/>
      <c r="H131" s="6" t="s">
        <v>10</v>
      </c>
      <c r="I131" s="6"/>
      <c r="J131" s="6" t="s">
        <v>10</v>
      </c>
      <c r="K131" s="6"/>
      <c r="L131" s="6" t="s">
        <v>10</v>
      </c>
    </row>
    <row r="132" spans="2:12" s="29" customFormat="1" ht="12.75">
      <c r="B132" s="67"/>
      <c r="C132" s="29" t="s">
        <v>155</v>
      </c>
      <c r="F132" s="100">
        <f>J132-4904</f>
        <v>4042</v>
      </c>
      <c r="G132" s="100"/>
      <c r="H132" s="100">
        <v>10248</v>
      </c>
      <c r="I132" s="100"/>
      <c r="J132" s="100">
        <v>8946</v>
      </c>
      <c r="K132" s="30"/>
      <c r="L132" s="30">
        <v>21513</v>
      </c>
    </row>
    <row r="133" spans="2:12" s="29" customFormat="1" ht="12.75">
      <c r="B133" s="67"/>
      <c r="C133" s="29" t="s">
        <v>229</v>
      </c>
      <c r="F133" s="121" t="s">
        <v>312</v>
      </c>
      <c r="G133" s="103"/>
      <c r="H133" s="101">
        <v>361</v>
      </c>
      <c r="I133" s="100"/>
      <c r="J133" s="103">
        <v>334</v>
      </c>
      <c r="K133" s="19"/>
      <c r="L133" s="64">
        <v>622</v>
      </c>
    </row>
    <row r="134" ht="12.75">
      <c r="B134" s="68"/>
    </row>
    <row r="135" spans="2:12" ht="12.75">
      <c r="B135" s="68"/>
      <c r="C135" s="35" t="s">
        <v>263</v>
      </c>
      <c r="D135" s="35"/>
      <c r="E135" s="35"/>
      <c r="F135" s="35"/>
      <c r="G135" s="35"/>
      <c r="H135" s="35"/>
      <c r="I135" s="35"/>
      <c r="J135" s="35"/>
      <c r="K135" s="35"/>
      <c r="L135" s="35"/>
    </row>
    <row r="136" spans="2:12" ht="12.75">
      <c r="B136" s="68"/>
      <c r="C136" s="35" t="s">
        <v>262</v>
      </c>
      <c r="D136" s="35"/>
      <c r="E136" s="35"/>
      <c r="F136" s="35"/>
      <c r="G136" s="35"/>
      <c r="H136" s="35"/>
      <c r="I136" s="35"/>
      <c r="J136" s="35"/>
      <c r="K136" s="35"/>
      <c r="L136" s="35"/>
    </row>
    <row r="137" ht="12.75">
      <c r="B137" s="68"/>
    </row>
    <row r="138" spans="2:3" ht="12.75">
      <c r="B138" s="68" t="s">
        <v>34</v>
      </c>
      <c r="C138" s="34" t="s">
        <v>36</v>
      </c>
    </row>
    <row r="139" spans="2:12" ht="12.75">
      <c r="B139" s="68"/>
      <c r="C139" s="34"/>
      <c r="F139" s="166" t="s">
        <v>157</v>
      </c>
      <c r="G139" s="166"/>
      <c r="H139" s="166"/>
      <c r="I139" s="37"/>
      <c r="J139" s="166" t="str">
        <f>J128</f>
        <v>6 Months </v>
      </c>
      <c r="K139" s="166"/>
      <c r="L139" s="166"/>
    </row>
    <row r="140" spans="2:12" ht="12.75">
      <c r="B140" s="68"/>
      <c r="C140" s="34"/>
      <c r="F140" s="166" t="str">
        <f>F129</f>
        <v>Ended 30 June</v>
      </c>
      <c r="G140" s="166"/>
      <c r="H140" s="166"/>
      <c r="I140" s="37"/>
      <c r="J140" s="166" t="str">
        <f>J129</f>
        <v>Ended 30 June</v>
      </c>
      <c r="K140" s="166"/>
      <c r="L140" s="166"/>
    </row>
    <row r="141" spans="2:12" ht="12.75">
      <c r="B141" s="68"/>
      <c r="C141" s="34"/>
      <c r="F141" s="73">
        <f>F130</f>
        <v>2004</v>
      </c>
      <c r="G141" s="9"/>
      <c r="H141" s="18" t="str">
        <f>H130</f>
        <v>2003</v>
      </c>
      <c r="I141" s="40"/>
      <c r="J141" s="73">
        <f>J130</f>
        <v>2004</v>
      </c>
      <c r="K141" s="9"/>
      <c r="L141" s="18" t="str">
        <f>L130</f>
        <v>2003</v>
      </c>
    </row>
    <row r="142" spans="2:12" ht="12.75">
      <c r="B142" s="68"/>
      <c r="C142" s="34"/>
      <c r="F142" s="6" t="s">
        <v>10</v>
      </c>
      <c r="G142" s="6"/>
      <c r="H142" s="6" t="s">
        <v>10</v>
      </c>
      <c r="I142" s="37"/>
      <c r="J142" s="6" t="s">
        <v>10</v>
      </c>
      <c r="K142" s="6"/>
      <c r="L142" s="6" t="s">
        <v>10</v>
      </c>
    </row>
    <row r="143" spans="2:12" ht="12.75">
      <c r="B143" s="68"/>
      <c r="C143" s="29" t="s">
        <v>155</v>
      </c>
      <c r="F143" s="101">
        <f>'IS'!B16</f>
        <v>17330</v>
      </c>
      <c r="G143" s="101"/>
      <c r="H143" s="101">
        <f>'IS'!D16</f>
        <v>23644</v>
      </c>
      <c r="I143" s="101"/>
      <c r="J143" s="101">
        <f>'IS'!F16</f>
        <v>32538</v>
      </c>
      <c r="K143" s="64"/>
      <c r="L143" s="101">
        <f>'IS'!H16</f>
        <v>44158</v>
      </c>
    </row>
    <row r="144" spans="2:12" ht="12.75">
      <c r="B144" s="68"/>
      <c r="C144" s="29" t="s">
        <v>229</v>
      </c>
      <c r="F144" s="127">
        <f>'IS'!B34</f>
        <v>-8536</v>
      </c>
      <c r="G144" s="127"/>
      <c r="H144" s="127">
        <f>'IS'!D34</f>
        <v>930</v>
      </c>
      <c r="I144" s="128"/>
      <c r="J144" s="127">
        <f>'IS'!F34</f>
        <v>-9139</v>
      </c>
      <c r="K144" s="83"/>
      <c r="L144" s="104">
        <f>'IS'!H34</f>
        <v>1174</v>
      </c>
    </row>
    <row r="145" ht="12.75">
      <c r="B145" s="68"/>
    </row>
    <row r="146" spans="2:12" ht="12.75">
      <c r="B146" s="68"/>
      <c r="C146" s="35" t="s">
        <v>280</v>
      </c>
      <c r="D146" s="35"/>
      <c r="E146" s="35"/>
      <c r="F146" s="35"/>
      <c r="G146" s="35"/>
      <c r="H146" s="35"/>
      <c r="I146" s="35"/>
      <c r="J146" s="35"/>
      <c r="K146" s="35"/>
      <c r="L146" s="35"/>
    </row>
    <row r="147" spans="2:12" ht="12.75">
      <c r="B147" s="68"/>
      <c r="C147" s="35" t="s">
        <v>242</v>
      </c>
      <c r="D147" s="35"/>
      <c r="E147" s="35"/>
      <c r="F147" s="35"/>
      <c r="G147" s="35"/>
      <c r="H147" s="35"/>
      <c r="I147" s="35"/>
      <c r="J147" s="35"/>
      <c r="K147" s="35"/>
      <c r="L147" s="35"/>
    </row>
    <row r="148" spans="2:12" ht="12.75">
      <c r="B148" s="68"/>
      <c r="C148" s="35" t="s">
        <v>243</v>
      </c>
      <c r="D148" s="35"/>
      <c r="E148" s="35"/>
      <c r="F148" s="35"/>
      <c r="G148" s="35"/>
      <c r="H148" s="35"/>
      <c r="I148" s="35"/>
      <c r="J148" s="35"/>
      <c r="K148" s="35"/>
      <c r="L148" s="35"/>
    </row>
    <row r="149" spans="2:12" ht="12.75">
      <c r="B149" s="68"/>
      <c r="C149" s="35" t="s">
        <v>296</v>
      </c>
      <c r="D149" s="35"/>
      <c r="E149" s="35"/>
      <c r="F149" s="35"/>
      <c r="G149" s="35"/>
      <c r="H149" s="35"/>
      <c r="I149" s="35"/>
      <c r="J149" s="35"/>
      <c r="K149" s="35"/>
      <c r="L149" s="35"/>
    </row>
    <row r="150" ht="12.75">
      <c r="A150" s="33"/>
    </row>
    <row r="151" spans="1:3" ht="12.75">
      <c r="A151" s="44">
        <v>14</v>
      </c>
      <c r="B151" s="69" t="s">
        <v>265</v>
      </c>
      <c r="C151" s="48"/>
    </row>
    <row r="152" spans="1:3" ht="12.75">
      <c r="A152" s="44"/>
      <c r="B152" s="69"/>
      <c r="C152" s="48"/>
    </row>
    <row r="153" spans="2:12" ht="12.75">
      <c r="B153" s="68"/>
      <c r="C153" s="34"/>
      <c r="G153" s="6"/>
      <c r="H153" s="166" t="s">
        <v>156</v>
      </c>
      <c r="I153" s="166"/>
      <c r="J153" s="166"/>
      <c r="K153" s="6"/>
      <c r="L153" s="36"/>
    </row>
    <row r="154" spans="2:12" ht="12.75">
      <c r="B154" s="68"/>
      <c r="C154" s="34"/>
      <c r="G154" s="9"/>
      <c r="H154" s="9">
        <v>38168</v>
      </c>
      <c r="I154" s="18"/>
      <c r="J154" s="9">
        <v>38077</v>
      </c>
      <c r="K154" s="18"/>
      <c r="L154" s="18"/>
    </row>
    <row r="155" spans="2:12" ht="12.75">
      <c r="B155" s="68"/>
      <c r="C155" s="34"/>
      <c r="G155" s="6"/>
      <c r="H155" s="6" t="s">
        <v>10</v>
      </c>
      <c r="I155" s="6"/>
      <c r="J155" s="6" t="s">
        <v>10</v>
      </c>
      <c r="K155" s="6"/>
      <c r="L155" s="6"/>
    </row>
    <row r="156" spans="2:12" ht="12.75">
      <c r="B156" s="29" t="s">
        <v>155</v>
      </c>
      <c r="G156" s="19"/>
      <c r="H156" s="95">
        <f>F143</f>
        <v>17330</v>
      </c>
      <c r="I156" s="91"/>
      <c r="J156" s="91">
        <v>15208</v>
      </c>
      <c r="K156" s="19"/>
      <c r="L156" s="19"/>
    </row>
    <row r="157" spans="2:12" ht="12.75">
      <c r="B157" s="29" t="s">
        <v>237</v>
      </c>
      <c r="G157" s="64"/>
      <c r="H157" s="138">
        <f>F144</f>
        <v>-8536</v>
      </c>
      <c r="I157" s="139"/>
      <c r="J157" s="139">
        <v>-603</v>
      </c>
      <c r="K157" s="64"/>
      <c r="L157" s="64"/>
    </row>
    <row r="158" spans="1:3" ht="12.75">
      <c r="A158" s="44"/>
      <c r="B158" s="69"/>
      <c r="C158" s="48"/>
    </row>
    <row r="159" spans="1:13" ht="12.75">
      <c r="A159" s="33"/>
      <c r="B159" s="35" t="s">
        <v>264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2.75">
      <c r="A160" s="33"/>
      <c r="B160" s="66" t="s">
        <v>244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ht="12.75">
      <c r="A161" s="33"/>
      <c r="B161" s="66" t="s">
        <v>268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2" ht="12.75">
      <c r="A162" s="33"/>
      <c r="B162" s="67" t="s">
        <v>297</v>
      </c>
    </row>
    <row r="163" ht="12.75">
      <c r="A163" s="33"/>
    </row>
    <row r="164" spans="1:3" ht="12.75">
      <c r="A164" s="44">
        <v>15</v>
      </c>
      <c r="B164" s="68" t="s">
        <v>57</v>
      </c>
      <c r="C164" s="34"/>
    </row>
    <row r="165" spans="1:2" s="35" customFormat="1" ht="12.75">
      <c r="A165" s="44"/>
      <c r="B165" s="66" t="s">
        <v>299</v>
      </c>
    </row>
    <row r="166" spans="1:2" s="35" customFormat="1" ht="12.75">
      <c r="A166" s="44"/>
      <c r="B166" s="66" t="s">
        <v>300</v>
      </c>
    </row>
    <row r="167" ht="12.75">
      <c r="A167" s="33"/>
    </row>
    <row r="168" spans="1:3" ht="12.75">
      <c r="A168" s="33">
        <v>16</v>
      </c>
      <c r="B168" s="68" t="s">
        <v>33</v>
      </c>
      <c r="C168" s="34" t="s">
        <v>148</v>
      </c>
    </row>
    <row r="169" spans="1:3" ht="12.75">
      <c r="A169" s="33"/>
      <c r="B169" s="68"/>
      <c r="C169" s="34" t="s">
        <v>149</v>
      </c>
    </row>
    <row r="170" spans="1:3" ht="12.75">
      <c r="A170" s="33"/>
      <c r="C170" s="32" t="s">
        <v>23</v>
      </c>
    </row>
    <row r="171" ht="12.75">
      <c r="A171" s="33"/>
    </row>
    <row r="172" spans="1:3" ht="12.75">
      <c r="A172" s="33"/>
      <c r="B172" s="68" t="s">
        <v>34</v>
      </c>
      <c r="C172" s="34" t="s">
        <v>131</v>
      </c>
    </row>
    <row r="173" spans="1:3" ht="12.75">
      <c r="A173" s="33"/>
      <c r="C173" s="32" t="s">
        <v>23</v>
      </c>
    </row>
    <row r="174" ht="12.75">
      <c r="A174" s="33"/>
    </row>
    <row r="175" spans="1:3" ht="12.75">
      <c r="A175" s="44">
        <v>17</v>
      </c>
      <c r="B175" s="68" t="s">
        <v>126</v>
      </c>
      <c r="C175" s="34"/>
    </row>
    <row r="176" spans="1:3" ht="12.75">
      <c r="A176" s="44"/>
      <c r="B176" s="68"/>
      <c r="C176" s="34"/>
    </row>
    <row r="177" spans="1:11" ht="12.75">
      <c r="A177" s="33"/>
      <c r="H177" s="37" t="s">
        <v>9</v>
      </c>
      <c r="I177" s="37"/>
      <c r="J177" s="37" t="s">
        <v>257</v>
      </c>
      <c r="K177" s="36"/>
    </row>
    <row r="178" spans="1:11" ht="12.75">
      <c r="A178" s="33"/>
      <c r="H178" s="37" t="s">
        <v>40</v>
      </c>
      <c r="I178" s="37"/>
      <c r="J178" s="37" t="s">
        <v>40</v>
      </c>
      <c r="K178" s="36"/>
    </row>
    <row r="179" spans="1:11" ht="12.75">
      <c r="A179" s="33"/>
      <c r="H179" s="9">
        <v>38168</v>
      </c>
      <c r="I179" s="37"/>
      <c r="J179" s="9">
        <f>H179</f>
        <v>38168</v>
      </c>
      <c r="K179" s="36"/>
    </row>
    <row r="180" spans="1:11" ht="12.75">
      <c r="A180" s="33"/>
      <c r="H180" s="37" t="s">
        <v>10</v>
      </c>
      <c r="I180" s="37"/>
      <c r="J180" s="37" t="s">
        <v>10</v>
      </c>
      <c r="K180" s="37"/>
    </row>
    <row r="181" spans="1:11" ht="12.75">
      <c r="A181" s="33"/>
      <c r="B181" s="67" t="s">
        <v>18</v>
      </c>
      <c r="H181" s="78" t="s">
        <v>37</v>
      </c>
      <c r="I181" s="78"/>
      <c r="J181" s="78" t="s">
        <v>37</v>
      </c>
      <c r="K181" s="38"/>
    </row>
    <row r="182" spans="1:11" ht="12.75">
      <c r="A182" s="33"/>
      <c r="B182" s="67" t="s">
        <v>159</v>
      </c>
      <c r="H182" s="78" t="s">
        <v>37</v>
      </c>
      <c r="I182" s="78"/>
      <c r="J182" s="78" t="s">
        <v>37</v>
      </c>
      <c r="K182" s="38"/>
    </row>
    <row r="183" spans="1:11" ht="12.75">
      <c r="A183" s="33"/>
      <c r="B183" s="67" t="s">
        <v>19</v>
      </c>
      <c r="H183" s="129">
        <f>-'IS'!B36</f>
        <v>-8</v>
      </c>
      <c r="I183" s="129"/>
      <c r="J183" s="129">
        <f>-'IS'!F36</f>
        <v>-15</v>
      </c>
      <c r="K183" s="38"/>
    </row>
    <row r="184" spans="1:11" ht="13.5" thickBot="1">
      <c r="A184" s="33"/>
      <c r="H184" s="130">
        <f>SUM(H181:H183)</f>
        <v>-8</v>
      </c>
      <c r="I184" s="158"/>
      <c r="J184" s="130">
        <f>SUM(J181:J183)</f>
        <v>-15</v>
      </c>
      <c r="K184" s="41"/>
    </row>
    <row r="185" spans="1:12" ht="13.5" thickTop="1">
      <c r="A185" s="33"/>
      <c r="I185" s="43"/>
      <c r="L185" s="41"/>
    </row>
    <row r="186" spans="1:12" ht="12.75">
      <c r="A186" s="33"/>
      <c r="B186" s="66" t="s">
        <v>223</v>
      </c>
      <c r="L186" s="41"/>
    </row>
    <row r="187" spans="1:12" ht="12.75">
      <c r="A187" s="33"/>
      <c r="B187" s="67" t="s">
        <v>224</v>
      </c>
      <c r="L187" s="41"/>
    </row>
    <row r="188" spans="1:12" ht="12.75">
      <c r="A188" s="33"/>
      <c r="J188" s="41"/>
      <c r="K188" s="41"/>
      <c r="L188" s="41"/>
    </row>
    <row r="189" spans="1:3" ht="12.75">
      <c r="A189" s="33">
        <v>18</v>
      </c>
      <c r="B189" s="68" t="s">
        <v>28</v>
      </c>
      <c r="C189" s="34"/>
    </row>
    <row r="190" spans="1:2" ht="12.75">
      <c r="A190" s="33"/>
      <c r="B190" s="67" t="s">
        <v>145</v>
      </c>
    </row>
    <row r="191" spans="1:2" ht="12.75">
      <c r="A191" s="33"/>
      <c r="B191" s="67" t="s">
        <v>144</v>
      </c>
    </row>
    <row r="192" ht="12.75">
      <c r="A192" s="33"/>
    </row>
    <row r="193" spans="1:3" ht="12.75">
      <c r="A193" s="33">
        <v>19</v>
      </c>
      <c r="B193" s="68" t="s">
        <v>100</v>
      </c>
      <c r="C193" s="34"/>
    </row>
    <row r="194" ht="12.75">
      <c r="B194" s="32"/>
    </row>
    <row r="195" spans="3:11" ht="12.75">
      <c r="C195" s="43"/>
      <c r="D195" s="43"/>
      <c r="E195" s="43"/>
      <c r="F195" s="43"/>
      <c r="G195" s="43"/>
      <c r="H195" s="37" t="s">
        <v>9</v>
      </c>
      <c r="I195" s="37"/>
      <c r="J195" s="37" t="str">
        <f>J177</f>
        <v>6 Months</v>
      </c>
      <c r="K195" s="37"/>
    </row>
    <row r="196" spans="3:11" ht="12.75">
      <c r="C196" s="43"/>
      <c r="D196" s="43"/>
      <c r="E196" s="43"/>
      <c r="F196" s="43"/>
      <c r="G196" s="43"/>
      <c r="H196" s="37" t="s">
        <v>40</v>
      </c>
      <c r="I196" s="37"/>
      <c r="J196" s="37" t="s">
        <v>40</v>
      </c>
      <c r="K196" s="37"/>
    </row>
    <row r="197" spans="3:11" ht="12.75">
      <c r="C197" s="43"/>
      <c r="D197" s="43"/>
      <c r="E197" s="43"/>
      <c r="F197" s="43"/>
      <c r="G197" s="43"/>
      <c r="H197" s="9">
        <f>H179</f>
        <v>38168</v>
      </c>
      <c r="I197" s="37"/>
      <c r="J197" s="9">
        <f>J179</f>
        <v>38168</v>
      </c>
      <c r="K197" s="37"/>
    </row>
    <row r="198" spans="3:11" ht="12.75">
      <c r="C198" s="43"/>
      <c r="D198" s="43"/>
      <c r="E198" s="43"/>
      <c r="F198" s="43"/>
      <c r="G198" s="43"/>
      <c r="H198" s="37" t="s">
        <v>10</v>
      </c>
      <c r="I198" s="37"/>
      <c r="J198" s="37" t="s">
        <v>10</v>
      </c>
      <c r="K198" s="37"/>
    </row>
    <row r="199" spans="2:11" ht="12.75">
      <c r="B199" s="68" t="s">
        <v>33</v>
      </c>
      <c r="C199" s="34" t="s">
        <v>101</v>
      </c>
      <c r="D199" s="43"/>
      <c r="E199" s="43"/>
      <c r="F199" s="43"/>
      <c r="G199" s="43"/>
      <c r="H199" s="37"/>
      <c r="I199" s="37"/>
      <c r="J199" s="37"/>
      <c r="K199" s="37"/>
    </row>
    <row r="200" spans="3:11" ht="12.75">
      <c r="C200" s="43" t="s">
        <v>20</v>
      </c>
      <c r="D200" s="43"/>
      <c r="E200" s="43"/>
      <c r="F200" s="43"/>
      <c r="G200" s="43"/>
      <c r="H200" s="38" t="s">
        <v>37</v>
      </c>
      <c r="I200" s="41"/>
      <c r="J200" s="38" t="s">
        <v>37</v>
      </c>
      <c r="K200" s="41"/>
    </row>
    <row r="201" spans="3:11" ht="12.75">
      <c r="C201" s="43" t="s">
        <v>96</v>
      </c>
      <c r="D201" s="43"/>
      <c r="E201" s="43"/>
      <c r="F201" s="43"/>
      <c r="G201" s="43"/>
      <c r="H201" s="41" t="s">
        <v>37</v>
      </c>
      <c r="I201" s="41"/>
      <c r="J201" s="41" t="str">
        <f>H201</f>
        <v>-</v>
      </c>
      <c r="K201" s="41"/>
    </row>
    <row r="202" spans="3:11" ht="12.75">
      <c r="C202" s="43" t="s">
        <v>21</v>
      </c>
      <c r="D202" s="43"/>
      <c r="E202" s="43"/>
      <c r="F202" s="43"/>
      <c r="G202" s="43"/>
      <c r="H202" s="38" t="s">
        <v>37</v>
      </c>
      <c r="I202" s="41"/>
      <c r="J202" s="41" t="str">
        <f>H202</f>
        <v>-</v>
      </c>
      <c r="K202" s="41"/>
    </row>
    <row r="203" spans="1:12" ht="12.75">
      <c r="A203" s="45"/>
      <c r="B203" s="70"/>
      <c r="C203" s="43"/>
      <c r="D203" s="43"/>
      <c r="E203" s="43"/>
      <c r="F203" s="43"/>
      <c r="G203" s="43"/>
      <c r="H203" s="43"/>
      <c r="I203" s="43"/>
      <c r="J203" s="43"/>
      <c r="K203" s="43"/>
      <c r="L203" s="43"/>
    </row>
    <row r="204" spans="2:12" ht="12.75">
      <c r="B204" s="68" t="s">
        <v>34</v>
      </c>
      <c r="C204" s="49" t="s">
        <v>102</v>
      </c>
      <c r="D204" s="43"/>
      <c r="E204" s="43"/>
      <c r="F204" s="43"/>
      <c r="G204" s="43"/>
      <c r="H204" s="43"/>
      <c r="I204" s="43"/>
      <c r="J204" s="43"/>
      <c r="K204" s="43"/>
      <c r="L204" s="43"/>
    </row>
    <row r="205" spans="3:11" ht="12.75">
      <c r="C205" s="43" t="s">
        <v>103</v>
      </c>
      <c r="D205" s="43"/>
      <c r="E205" s="43"/>
      <c r="F205" s="43"/>
      <c r="G205" s="43"/>
      <c r="H205" s="41"/>
      <c r="I205" s="43"/>
      <c r="J205" s="41" t="s">
        <v>37</v>
      </c>
      <c r="K205" s="41"/>
    </row>
    <row r="206" spans="3:11" ht="12.75">
      <c r="C206" s="43" t="s">
        <v>104</v>
      </c>
      <c r="D206" s="43"/>
      <c r="E206" s="43"/>
      <c r="F206" s="43"/>
      <c r="G206" s="43"/>
      <c r="H206" s="41"/>
      <c r="I206" s="43"/>
      <c r="J206" s="41" t="s">
        <v>37</v>
      </c>
      <c r="K206" s="41"/>
    </row>
    <row r="207" spans="3:11" ht="12.75">
      <c r="C207" s="43" t="s">
        <v>105</v>
      </c>
      <c r="D207" s="43"/>
      <c r="E207" s="43"/>
      <c r="F207" s="43"/>
      <c r="G207" s="43"/>
      <c r="H207" s="41"/>
      <c r="I207" s="43"/>
      <c r="J207" s="41" t="s">
        <v>37</v>
      </c>
      <c r="K207" s="41"/>
    </row>
    <row r="208" spans="1:12" ht="12.75">
      <c r="A208" s="46"/>
      <c r="B208" s="70" t="s">
        <v>27</v>
      </c>
      <c r="C208" s="43"/>
      <c r="D208" s="43"/>
      <c r="E208" s="43"/>
      <c r="F208" s="43"/>
      <c r="G208" s="43"/>
      <c r="H208" s="43"/>
      <c r="I208" s="43"/>
      <c r="J208" s="43"/>
      <c r="K208" s="43"/>
      <c r="L208" s="41"/>
    </row>
    <row r="209" spans="1:3" ht="12.75">
      <c r="A209" s="44">
        <v>20</v>
      </c>
      <c r="B209" s="68" t="s">
        <v>33</v>
      </c>
      <c r="C209" s="48" t="s">
        <v>55</v>
      </c>
    </row>
    <row r="210" spans="1:3" ht="12.75">
      <c r="A210" s="33"/>
      <c r="C210" s="50" t="s">
        <v>56</v>
      </c>
    </row>
    <row r="211" ht="12.75">
      <c r="A211" s="33"/>
    </row>
    <row r="212" spans="2:3" ht="12.75">
      <c r="B212" s="33" t="s">
        <v>34</v>
      </c>
      <c r="C212" s="48" t="s">
        <v>41</v>
      </c>
    </row>
    <row r="213" spans="1:12" ht="38.25">
      <c r="A213" s="33"/>
      <c r="B213" s="52"/>
      <c r="C213" s="52" t="s">
        <v>43</v>
      </c>
      <c r="D213" s="51"/>
      <c r="E213" s="51"/>
      <c r="F213" s="53" t="s">
        <v>178</v>
      </c>
      <c r="G213" s="51"/>
      <c r="H213" s="53" t="s">
        <v>179</v>
      </c>
      <c r="I213" s="53"/>
      <c r="J213" s="53" t="s">
        <v>266</v>
      </c>
      <c r="K213" s="53"/>
      <c r="L213" s="53" t="s">
        <v>53</v>
      </c>
    </row>
    <row r="214" spans="1:12" ht="12.75">
      <c r="A214" s="33"/>
      <c r="D214" s="52"/>
      <c r="E214" s="52"/>
      <c r="F214" s="53" t="s">
        <v>10</v>
      </c>
      <c r="G214" s="52"/>
      <c r="H214" s="53" t="s">
        <v>10</v>
      </c>
      <c r="I214" s="53"/>
      <c r="J214" s="53" t="s">
        <v>10</v>
      </c>
      <c r="K214" s="53"/>
      <c r="L214" s="53" t="s">
        <v>10</v>
      </c>
    </row>
    <row r="215" spans="2:12" s="35" customFormat="1" ht="12.75">
      <c r="B215" s="66"/>
      <c r="C215" s="54" t="s">
        <v>42</v>
      </c>
      <c r="D215" s="55"/>
      <c r="E215" s="55"/>
      <c r="F215" s="56">
        <v>36156</v>
      </c>
      <c r="G215" s="55"/>
      <c r="H215" s="56">
        <v>37431</v>
      </c>
      <c r="I215" s="56"/>
      <c r="J215" s="56">
        <v>37430</v>
      </c>
      <c r="K215" s="56"/>
      <c r="L215" s="56">
        <f>H215-J215</f>
        <v>1</v>
      </c>
    </row>
    <row r="216" spans="2:12" s="35" customFormat="1" ht="12.75">
      <c r="B216" s="66"/>
      <c r="C216" s="54" t="s">
        <v>180</v>
      </c>
      <c r="D216" s="55"/>
      <c r="E216" s="55"/>
      <c r="F216" s="56"/>
      <c r="G216" s="55"/>
      <c r="H216" s="56"/>
      <c r="I216" s="56"/>
      <c r="J216" s="56"/>
      <c r="K216" s="56"/>
      <c r="L216" s="56"/>
    </row>
    <row r="217" spans="1:12" s="58" customFormat="1" ht="12.75">
      <c r="A217" s="57"/>
      <c r="B217" s="66"/>
      <c r="C217" s="54" t="s">
        <v>181</v>
      </c>
      <c r="D217" s="54"/>
      <c r="E217" s="59"/>
      <c r="F217" s="56">
        <v>27000</v>
      </c>
      <c r="G217" s="125"/>
      <c r="H217" s="56">
        <v>27000</v>
      </c>
      <c r="I217" s="56"/>
      <c r="J217" s="78" t="s">
        <v>37</v>
      </c>
      <c r="K217" s="56"/>
      <c r="L217" s="56">
        <f>H217-0</f>
        <v>27000</v>
      </c>
    </row>
    <row r="218" spans="1:12" s="58" customFormat="1" ht="12.75">
      <c r="A218" s="57"/>
      <c r="B218" s="66"/>
      <c r="C218" s="54" t="s">
        <v>182</v>
      </c>
      <c r="D218" s="59"/>
      <c r="E218" s="59"/>
      <c r="F218" s="56"/>
      <c r="G218" s="125"/>
      <c r="H218" s="56"/>
      <c r="I218" s="56"/>
      <c r="J218" s="78"/>
      <c r="K218" s="56"/>
      <c r="L218" s="56"/>
    </row>
    <row r="219" spans="1:12" s="35" customFormat="1" ht="12.75">
      <c r="A219" s="60"/>
      <c r="B219" s="66"/>
      <c r="C219" s="54" t="s">
        <v>183</v>
      </c>
      <c r="D219" s="55"/>
      <c r="E219" s="55"/>
      <c r="F219" s="56">
        <v>25000</v>
      </c>
      <c r="G219" s="55"/>
      <c r="H219" s="56">
        <v>25000</v>
      </c>
      <c r="I219" s="56"/>
      <c r="J219" s="78" t="s">
        <v>37</v>
      </c>
      <c r="K219" s="56"/>
      <c r="L219" s="56">
        <f>H219-0</f>
        <v>25000</v>
      </c>
    </row>
    <row r="220" spans="1:12" s="35" customFormat="1" ht="12.75">
      <c r="A220" s="60"/>
      <c r="B220" s="66"/>
      <c r="C220" s="54" t="s">
        <v>54</v>
      </c>
      <c r="D220" s="55"/>
      <c r="E220" s="55"/>
      <c r="F220" s="56">
        <v>20000</v>
      </c>
      <c r="G220" s="55"/>
      <c r="H220" s="56">
        <v>20000</v>
      </c>
      <c r="I220" s="56"/>
      <c r="J220" s="56">
        <v>3663</v>
      </c>
      <c r="K220" s="56"/>
      <c r="L220" s="56">
        <f>H220-J220</f>
        <v>16337</v>
      </c>
    </row>
    <row r="221" spans="1:12" s="35" customFormat="1" ht="12.75">
      <c r="A221" s="60"/>
      <c r="B221" s="66"/>
      <c r="C221" s="54" t="s">
        <v>184</v>
      </c>
      <c r="D221" s="55"/>
      <c r="E221" s="55"/>
      <c r="F221" s="55"/>
      <c r="G221" s="55"/>
      <c r="H221" s="56"/>
      <c r="I221" s="56"/>
      <c r="J221" s="56"/>
      <c r="K221" s="56"/>
      <c r="L221" s="56"/>
    </row>
    <row r="222" spans="1:12" s="35" customFormat="1" ht="12.75">
      <c r="A222" s="60"/>
      <c r="B222" s="66"/>
      <c r="C222" s="54" t="s">
        <v>185</v>
      </c>
      <c r="D222" s="55"/>
      <c r="E222" s="55"/>
      <c r="F222" s="55"/>
      <c r="G222" s="55"/>
      <c r="H222" s="56"/>
      <c r="I222" s="56"/>
      <c r="J222" s="56"/>
      <c r="K222" s="56"/>
      <c r="L222" s="56"/>
    </row>
    <row r="223" spans="1:12" s="35" customFormat="1" ht="12.75">
      <c r="A223" s="60"/>
      <c r="B223" s="66"/>
      <c r="C223" s="54" t="s">
        <v>186</v>
      </c>
      <c r="D223" s="55"/>
      <c r="E223" s="55"/>
      <c r="F223" s="55"/>
      <c r="G223" s="55"/>
      <c r="H223" s="56"/>
      <c r="I223" s="56"/>
      <c r="J223" s="56"/>
      <c r="K223" s="56"/>
      <c r="L223" s="56"/>
    </row>
    <row r="224" spans="1:12" s="58" customFormat="1" ht="12.75">
      <c r="A224" s="60"/>
      <c r="B224" s="66"/>
      <c r="C224" s="54" t="s">
        <v>187</v>
      </c>
      <c r="D224" s="54"/>
      <c r="E224" s="54"/>
      <c r="F224" s="101">
        <v>7000</v>
      </c>
      <c r="G224" s="126"/>
      <c r="H224" s="56">
        <v>7000</v>
      </c>
      <c r="I224" s="56"/>
      <c r="J224" s="56">
        <v>348</v>
      </c>
      <c r="K224" s="56"/>
      <c r="L224" s="56">
        <f>H224-J224</f>
        <v>6652</v>
      </c>
    </row>
    <row r="225" spans="1:12" s="35" customFormat="1" ht="12.75">
      <c r="A225" s="60"/>
      <c r="B225" s="66"/>
      <c r="C225" s="54" t="s">
        <v>44</v>
      </c>
      <c r="D225" s="55"/>
      <c r="E225" s="55"/>
      <c r="F225" s="56">
        <v>2000</v>
      </c>
      <c r="G225" s="55"/>
      <c r="H225" s="56">
        <v>2000</v>
      </c>
      <c r="I225" s="56"/>
      <c r="J225" s="56">
        <v>127</v>
      </c>
      <c r="K225" s="56"/>
      <c r="L225" s="56">
        <f>H225-J225</f>
        <v>1873</v>
      </c>
    </row>
    <row r="226" spans="1:12" s="35" customFormat="1" ht="12.75">
      <c r="A226" s="60"/>
      <c r="B226" s="66"/>
      <c r="C226" s="54" t="s">
        <v>45</v>
      </c>
      <c r="D226" s="55"/>
      <c r="E226" s="55"/>
      <c r="F226" s="56">
        <v>2000</v>
      </c>
      <c r="G226" s="55"/>
      <c r="H226" s="56">
        <v>725</v>
      </c>
      <c r="I226" s="56"/>
      <c r="J226" s="56">
        <v>725</v>
      </c>
      <c r="K226" s="56"/>
      <c r="L226" s="56" t="s">
        <v>37</v>
      </c>
    </row>
    <row r="227" spans="1:12" s="35" customFormat="1" ht="13.5" thickBot="1">
      <c r="A227" s="60"/>
      <c r="C227" s="131" t="s">
        <v>46</v>
      </c>
      <c r="D227" s="131"/>
      <c r="E227" s="61"/>
      <c r="F227" s="62">
        <f>SUM(F215:F226)</f>
        <v>119156</v>
      </c>
      <c r="G227" s="61"/>
      <c r="H227" s="62">
        <f>SUM(H215:H226)</f>
        <v>119156</v>
      </c>
      <c r="I227" s="56"/>
      <c r="J227" s="62">
        <f>SUM(J215:J226)</f>
        <v>42293</v>
      </c>
      <c r="K227" s="56"/>
      <c r="L227" s="62">
        <f>H227-J227</f>
        <v>76863</v>
      </c>
    </row>
    <row r="228" spans="1:12" s="35" customFormat="1" ht="13.5" thickTop="1">
      <c r="A228" s="60"/>
      <c r="C228" s="61"/>
      <c r="D228" s="61"/>
      <c r="E228" s="61"/>
      <c r="F228" s="61"/>
      <c r="G228" s="61"/>
      <c r="H228" s="56"/>
      <c r="I228" s="56"/>
      <c r="J228" s="56"/>
      <c r="K228" s="56"/>
      <c r="L228" s="56"/>
    </row>
    <row r="229" spans="1:12" s="58" customFormat="1" ht="12.75">
      <c r="A229" s="66"/>
      <c r="C229" s="55" t="s">
        <v>188</v>
      </c>
      <c r="D229" s="74"/>
      <c r="E229" s="74"/>
      <c r="F229" s="74"/>
      <c r="G229" s="74"/>
      <c r="H229" s="75"/>
      <c r="I229" s="75"/>
      <c r="J229" s="75"/>
      <c r="K229" s="75"/>
      <c r="L229" s="75"/>
    </row>
    <row r="230" spans="3:12" s="66" customFormat="1" ht="12.75">
      <c r="C230" s="55" t="s">
        <v>189</v>
      </c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1:9" s="76" customFormat="1" ht="12.75">
      <c r="A231" s="68"/>
      <c r="B231" s="67"/>
      <c r="I231" s="77"/>
    </row>
    <row r="232" spans="1:3" ht="12.75">
      <c r="A232" s="33">
        <v>21</v>
      </c>
      <c r="B232" s="68" t="s">
        <v>30</v>
      </c>
      <c r="C232" s="34"/>
    </row>
    <row r="233" spans="1:12" ht="12.75">
      <c r="A233" s="33"/>
      <c r="B233" s="66" t="s">
        <v>286</v>
      </c>
      <c r="C233" s="35"/>
      <c r="L233" s="36"/>
    </row>
    <row r="234" spans="1:12" ht="12.75">
      <c r="A234" s="33"/>
      <c r="B234" s="66"/>
      <c r="C234" s="35"/>
      <c r="L234" s="36"/>
    </row>
    <row r="235" spans="1:11" ht="12.75">
      <c r="A235" s="33"/>
      <c r="B235" s="66"/>
      <c r="C235" s="35"/>
      <c r="J235" s="53" t="s">
        <v>10</v>
      </c>
      <c r="K235" s="36"/>
    </row>
    <row r="236" spans="1:10" ht="13.5" thickBot="1">
      <c r="A236" s="33"/>
      <c r="C236" s="29" t="s">
        <v>164</v>
      </c>
      <c r="J236" s="63">
        <v>40392</v>
      </c>
    </row>
    <row r="237" spans="1:10" ht="13.5" thickTop="1">
      <c r="A237" s="33"/>
      <c r="C237" s="29"/>
      <c r="J237" s="41"/>
    </row>
    <row r="238" spans="1:3" ht="12.75">
      <c r="A238" s="33">
        <v>22</v>
      </c>
      <c r="B238" s="68" t="s">
        <v>129</v>
      </c>
      <c r="C238" s="34"/>
    </row>
    <row r="239" spans="1:2" ht="12.75">
      <c r="A239" s="33"/>
      <c r="B239" s="67" t="s">
        <v>8</v>
      </c>
    </row>
    <row r="240" ht="12.75">
      <c r="A240" s="33"/>
    </row>
    <row r="241" spans="1:3" ht="12.75">
      <c r="A241" s="33">
        <v>23</v>
      </c>
      <c r="B241" s="68" t="s">
        <v>130</v>
      </c>
      <c r="C241" s="34"/>
    </row>
    <row r="242" spans="1:2" ht="12.75">
      <c r="A242" s="33"/>
      <c r="B242" s="67" t="s">
        <v>52</v>
      </c>
    </row>
    <row r="243" spans="1:2" ht="12.75">
      <c r="A243" s="33"/>
      <c r="B243" s="67" t="s">
        <v>51</v>
      </c>
    </row>
    <row r="244" ht="12.75">
      <c r="A244" s="33"/>
    </row>
    <row r="245" spans="1:12" ht="12.75">
      <c r="A245" s="33">
        <v>24</v>
      </c>
      <c r="B245" s="69" t="s">
        <v>4</v>
      </c>
      <c r="C245" s="48"/>
      <c r="D245" s="35"/>
      <c r="E245" s="35"/>
      <c r="F245" s="35"/>
      <c r="G245" s="35"/>
      <c r="H245" s="35"/>
      <c r="I245" s="35"/>
      <c r="J245" s="35"/>
      <c r="K245" s="35"/>
      <c r="L245" s="35"/>
    </row>
    <row r="246" spans="1:12" ht="12.75">
      <c r="A246" s="33"/>
      <c r="B246" s="66" t="s">
        <v>225</v>
      </c>
      <c r="C246" s="50"/>
      <c r="D246" s="35"/>
      <c r="E246" s="35"/>
      <c r="F246" s="35"/>
      <c r="G246" s="35"/>
      <c r="H246" s="35"/>
      <c r="I246" s="35"/>
      <c r="J246" s="35"/>
      <c r="K246" s="35"/>
      <c r="L246" s="35"/>
    </row>
    <row r="247" spans="1:12" ht="12.75">
      <c r="A247" s="33"/>
      <c r="B247" s="69"/>
      <c r="C247" s="50"/>
      <c r="D247" s="35"/>
      <c r="E247" s="35"/>
      <c r="F247" s="35"/>
      <c r="G247" s="35"/>
      <c r="H247" s="35"/>
      <c r="I247" s="35"/>
      <c r="J247" s="35"/>
      <c r="K247" s="35"/>
      <c r="L247" s="35"/>
    </row>
    <row r="248" spans="1:2" ht="12.75">
      <c r="A248" s="44">
        <v>25</v>
      </c>
      <c r="B248" s="68" t="s">
        <v>238</v>
      </c>
    </row>
    <row r="249" spans="1:12" ht="12.75">
      <c r="A249" s="33"/>
      <c r="B249" s="68"/>
      <c r="J249" s="37" t="s">
        <v>9</v>
      </c>
      <c r="K249" s="37"/>
      <c r="L249" s="37" t="str">
        <f>J195</f>
        <v>6 Months</v>
      </c>
    </row>
    <row r="250" spans="1:12" ht="12.75">
      <c r="A250" s="33"/>
      <c r="J250" s="37" t="s">
        <v>40</v>
      </c>
      <c r="K250" s="37"/>
      <c r="L250" s="37" t="s">
        <v>40</v>
      </c>
    </row>
    <row r="251" spans="10:12" ht="12.75">
      <c r="J251" s="9">
        <f>H197</f>
        <v>38168</v>
      </c>
      <c r="K251" s="37"/>
      <c r="L251" s="9">
        <f>J197</f>
        <v>38168</v>
      </c>
    </row>
    <row r="252" spans="1:2" ht="12.75">
      <c r="A252" s="47" t="s">
        <v>97</v>
      </c>
      <c r="B252" s="68" t="s">
        <v>241</v>
      </c>
    </row>
    <row r="253" spans="1:3" ht="12.75" hidden="1">
      <c r="A253" s="47"/>
      <c r="B253" s="68" t="s">
        <v>47</v>
      </c>
      <c r="C253" s="34" t="s">
        <v>270</v>
      </c>
    </row>
    <row r="254" spans="1:12" ht="12.75" hidden="1">
      <c r="A254" s="47"/>
      <c r="B254" s="68"/>
      <c r="J254" s="53" t="s">
        <v>10</v>
      </c>
      <c r="K254" s="37"/>
      <c r="L254" s="53" t="s">
        <v>10</v>
      </c>
    </row>
    <row r="255" spans="1:13" ht="12.75" hidden="1">
      <c r="A255" s="47"/>
      <c r="C255" s="29" t="s">
        <v>267</v>
      </c>
      <c r="J255" s="101">
        <f>'IS'!B39-'IS'!B25</f>
        <v>-267</v>
      </c>
      <c r="K255" s="101"/>
      <c r="L255" s="101">
        <f>'IS'!F39-'IS'!F25</f>
        <v>619</v>
      </c>
      <c r="M255" s="35"/>
    </row>
    <row r="256" spans="1:13" ht="12.75" hidden="1">
      <c r="A256" s="47"/>
      <c r="C256" s="29" t="s">
        <v>199</v>
      </c>
      <c r="J256" s="104">
        <f>L256</f>
        <v>-1004</v>
      </c>
      <c r="K256" s="104"/>
      <c r="L256" s="104">
        <f>SCE!I18</f>
        <v>-1004</v>
      </c>
      <c r="M256" s="35"/>
    </row>
    <row r="257" spans="1:12" ht="13.5" hidden="1" thickBot="1">
      <c r="A257" s="47"/>
      <c r="C257" s="8" t="s">
        <v>171</v>
      </c>
      <c r="J257" s="80">
        <f>SUM(J255:J256)</f>
        <v>-1271</v>
      </c>
      <c r="K257" s="64"/>
      <c r="L257" s="80">
        <f>SUM(L255:L256)</f>
        <v>-385</v>
      </c>
    </row>
    <row r="258" spans="1:12" ht="12.75" hidden="1">
      <c r="A258" s="47"/>
      <c r="C258" s="29"/>
      <c r="J258" s="64"/>
      <c r="K258" s="64"/>
      <c r="L258" s="64"/>
    </row>
    <row r="259" spans="1:12" ht="13.5" hidden="1" thickBot="1">
      <c r="A259" s="47"/>
      <c r="C259" s="29" t="s">
        <v>205</v>
      </c>
      <c r="J259" s="79">
        <v>80784</v>
      </c>
      <c r="K259" s="64"/>
      <c r="L259" s="79">
        <v>80784</v>
      </c>
    </row>
    <row r="260" spans="1:12" ht="12" customHeight="1" hidden="1">
      <c r="A260" s="47"/>
      <c r="C260" s="29"/>
      <c r="J260" s="64"/>
      <c r="K260" s="64"/>
      <c r="L260" s="64"/>
    </row>
    <row r="261" spans="1:12" ht="13.5" hidden="1" thickBot="1">
      <c r="A261" s="47"/>
      <c r="C261" s="32" t="s">
        <v>240</v>
      </c>
      <c r="J261" s="105">
        <f>J257/J259*100</f>
        <v>-1.5733313527431174</v>
      </c>
      <c r="K261" s="101"/>
      <c r="L261" s="105">
        <f>L257/L259*100</f>
        <v>-0.47657952069716775</v>
      </c>
    </row>
    <row r="262" spans="1:10" ht="12.75" hidden="1">
      <c r="A262" s="47"/>
      <c r="H262" s="30"/>
      <c r="I262" s="64"/>
      <c r="J262" s="30"/>
    </row>
    <row r="263" spans="1:3" ht="12.75" hidden="1">
      <c r="A263" s="47"/>
      <c r="B263" s="68" t="s">
        <v>48</v>
      </c>
      <c r="C263" s="34" t="s">
        <v>269</v>
      </c>
    </row>
    <row r="264" spans="1:12" ht="12.75">
      <c r="A264" s="47"/>
      <c r="B264" s="68"/>
      <c r="J264" s="53" t="s">
        <v>10</v>
      </c>
      <c r="K264" s="37"/>
      <c r="L264" s="53" t="s">
        <v>10</v>
      </c>
    </row>
    <row r="265" spans="1:13" ht="12.75">
      <c r="A265" s="47"/>
      <c r="C265" s="29" t="s">
        <v>271</v>
      </c>
      <c r="J265" s="155">
        <f>'IS'!B39</f>
        <v>-8528</v>
      </c>
      <c r="K265" s="101"/>
      <c r="L265" s="155">
        <f>'IS'!F39</f>
        <v>-9124</v>
      </c>
      <c r="M265" s="35"/>
    </row>
    <row r="266" spans="1:13" ht="12.75">
      <c r="A266" s="47"/>
      <c r="C266" s="29" t="s">
        <v>199</v>
      </c>
      <c r="J266" s="127">
        <f>L266+504</f>
        <v>-500</v>
      </c>
      <c r="K266" s="104"/>
      <c r="L266" s="127">
        <f>SCE!I18</f>
        <v>-1004</v>
      </c>
      <c r="M266" s="35"/>
    </row>
    <row r="267" spans="1:12" ht="13.5" thickBot="1">
      <c r="A267" s="47"/>
      <c r="C267" s="8" t="s">
        <v>171</v>
      </c>
      <c r="J267" s="159">
        <f>SUM(J265:J266)</f>
        <v>-9028</v>
      </c>
      <c r="K267" s="64"/>
      <c r="L267" s="159">
        <f>SUM(L265:L266)</f>
        <v>-10128</v>
      </c>
    </row>
    <row r="268" spans="1:12" ht="12.75">
      <c r="A268" s="47"/>
      <c r="C268" s="29"/>
      <c r="J268" s="64"/>
      <c r="K268" s="64"/>
      <c r="L268" s="64"/>
    </row>
    <row r="269" spans="1:12" ht="13.5" thickBot="1">
      <c r="A269" s="47"/>
      <c r="C269" s="29" t="s">
        <v>205</v>
      </c>
      <c r="J269" s="79">
        <v>80784</v>
      </c>
      <c r="K269" s="64"/>
      <c r="L269" s="79">
        <v>80784</v>
      </c>
    </row>
    <row r="270" spans="1:12" ht="12" customHeight="1">
      <c r="A270" s="47"/>
      <c r="C270" s="29"/>
      <c r="J270" s="64"/>
      <c r="K270" s="64"/>
      <c r="L270" s="64"/>
    </row>
    <row r="271" spans="1:12" ht="13.5" thickBot="1">
      <c r="A271" s="47"/>
      <c r="C271" s="32" t="s">
        <v>240</v>
      </c>
      <c r="J271" s="160">
        <f>J267/J269*100</f>
        <v>-11.175480293127352</v>
      </c>
      <c r="K271" s="101"/>
      <c r="L271" s="160">
        <f>L267/L269*100</f>
        <v>-12.537136066547832</v>
      </c>
    </row>
    <row r="272" spans="1:10" ht="12.75">
      <c r="A272" s="47"/>
      <c r="H272" s="30"/>
      <c r="I272" s="64"/>
      <c r="J272" s="30"/>
    </row>
    <row r="273" spans="1:10" ht="12.75">
      <c r="A273" s="47" t="s">
        <v>98</v>
      </c>
      <c r="B273" s="68" t="s">
        <v>239</v>
      </c>
      <c r="H273" s="30"/>
      <c r="I273" s="64"/>
      <c r="J273" s="30"/>
    </row>
    <row r="274" spans="1:12" ht="12.75">
      <c r="A274" s="47"/>
      <c r="B274" s="66" t="s">
        <v>194</v>
      </c>
      <c r="C274" s="50"/>
      <c r="D274" s="35"/>
      <c r="E274" s="35"/>
      <c r="F274" s="35"/>
      <c r="G274" s="35"/>
      <c r="H274" s="100"/>
      <c r="I274" s="101"/>
      <c r="J274" s="100"/>
      <c r="K274" s="35"/>
      <c r="L274" s="35"/>
    </row>
    <row r="275" spans="1:12" ht="12.75">
      <c r="A275" s="47"/>
      <c r="B275" s="66" t="s">
        <v>152</v>
      </c>
      <c r="C275" s="50"/>
      <c r="D275" s="35"/>
      <c r="E275" s="35"/>
      <c r="F275" s="35"/>
      <c r="G275" s="35"/>
      <c r="H275" s="100"/>
      <c r="I275" s="101"/>
      <c r="J275" s="100"/>
      <c r="K275" s="35"/>
      <c r="L275" s="35"/>
    </row>
    <row r="276" spans="1:12" ht="12.75">
      <c r="A276" s="47"/>
      <c r="B276" s="66" t="s">
        <v>153</v>
      </c>
      <c r="C276" s="50"/>
      <c r="D276" s="35"/>
      <c r="E276" s="35"/>
      <c r="F276" s="35"/>
      <c r="G276" s="35"/>
      <c r="H276" s="100"/>
      <c r="I276" s="101"/>
      <c r="J276" s="100"/>
      <c r="K276" s="35"/>
      <c r="L276" s="35"/>
    </row>
    <row r="277" spans="1:2" ht="12.75">
      <c r="A277" s="33"/>
      <c r="B277" s="68"/>
    </row>
    <row r="278" ht="12.75">
      <c r="A278" s="33"/>
    </row>
    <row r="279" ht="12.75">
      <c r="A279" s="34" t="s">
        <v>26</v>
      </c>
    </row>
    <row r="280" ht="12.75">
      <c r="A280" s="34"/>
    </row>
    <row r="283" ht="12.75">
      <c r="A283" s="34" t="s">
        <v>24</v>
      </c>
    </row>
    <row r="284" ht="12.75">
      <c r="A284" s="34" t="s">
        <v>25</v>
      </c>
    </row>
    <row r="285" ht="12.75">
      <c r="A285" s="34"/>
    </row>
    <row r="287" ht="12.75">
      <c r="A287" s="32" t="s">
        <v>298</v>
      </c>
    </row>
    <row r="288" ht="12.75">
      <c r="A288" s="33"/>
    </row>
    <row r="289" ht="12.75">
      <c r="A289" s="33"/>
    </row>
    <row r="290" ht="12.75">
      <c r="A290" s="33"/>
    </row>
    <row r="291" ht="12.75">
      <c r="A291" s="33"/>
    </row>
    <row r="292" ht="12.75">
      <c r="A292" s="33"/>
    </row>
    <row r="293" ht="12.75">
      <c r="A293" s="33"/>
    </row>
    <row r="294" ht="12.75">
      <c r="A294" s="33"/>
    </row>
    <row r="296" ht="12.75">
      <c r="B296" s="67" t="s">
        <v>27</v>
      </c>
    </row>
  </sheetData>
  <mergeCells count="22">
    <mergeCell ref="Q27:S27"/>
    <mergeCell ref="U27:W27"/>
    <mergeCell ref="Q28:S28"/>
    <mergeCell ref="U28:W28"/>
    <mergeCell ref="C227:D227"/>
    <mergeCell ref="A1:L1"/>
    <mergeCell ref="A2:L2"/>
    <mergeCell ref="A3:L3"/>
    <mergeCell ref="F128:H128"/>
    <mergeCell ref="F129:H129"/>
    <mergeCell ref="J128:L128"/>
    <mergeCell ref="J129:L129"/>
    <mergeCell ref="G60:I60"/>
    <mergeCell ref="H153:J153"/>
    <mergeCell ref="F139:H139"/>
    <mergeCell ref="J139:L139"/>
    <mergeCell ref="F140:H140"/>
    <mergeCell ref="J140:L140"/>
    <mergeCell ref="F27:H27"/>
    <mergeCell ref="J27:L27"/>
    <mergeCell ref="F28:H28"/>
    <mergeCell ref="J28:L28"/>
  </mergeCells>
  <printOptions/>
  <pageMargins left="0.62992125984252" right="0.275590551181102" top="0.53" bottom="0.23" header="0.32" footer="0.42"/>
  <pageSetup horizontalDpi="600" verticalDpi="600" orientation="portrait" paperSize="9" scale="94" r:id="rId1"/>
  <rowBreaks count="5" manualBreakCount="5">
    <brk id="69" max="11" man="1"/>
    <brk id="123" max="11" man="1"/>
    <brk id="174" max="11" man="1"/>
    <brk id="231" max="11" man="1"/>
    <brk id="288" max="255" man="1"/>
  </rowBreaks>
  <colBreaks count="1" manualBreakCount="1">
    <brk id="12" max="2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</cp:lastModifiedBy>
  <cp:lastPrinted>2004-07-22T08:11:35Z</cp:lastPrinted>
  <dcterms:created xsi:type="dcterms:W3CDTF">2000-01-05T01:22:18Z</dcterms:created>
  <dcterms:modified xsi:type="dcterms:W3CDTF">2004-07-29T10:03:45Z</dcterms:modified>
  <cp:category/>
  <cp:version/>
  <cp:contentType/>
  <cp:contentStatus/>
</cp:coreProperties>
</file>